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0" yWindow="0" windowWidth="25600" windowHeight="16060" tabRatio="826"/>
  </bookViews>
  <sheets>
    <sheet name="Title I Budget Worksheet" sheetId="4" r:id="rId1"/>
    <sheet name="STAFFING" sheetId="3" r:id="rId2"/>
    <sheet name="Parent Engagement Stipends" sheetId="11" r:id="rId3"/>
    <sheet name="Extended Learning" sheetId="10" r:id="rId4"/>
    <sheet name="Substitute Teachers" sheetId="7" r:id="rId5"/>
    <sheet name="Prof Dev Stipends" sheetId="12" r:id="rId6"/>
    <sheet name="Summer School &amp; PD" sheetId="9" r:id="rId7"/>
    <sheet name="Instructions" sheetId="6" r:id="rId8"/>
  </sheets>
  <definedNames>
    <definedName name="_xlnm.Print_Area" localSheetId="7">Instructions!$A$1:$A$28</definedName>
    <definedName name="_xlnm.Print_Area" localSheetId="1">STAFFING!$B$1:$H$33</definedName>
    <definedName name="_xlnm.Print_Area" localSheetId="4">'Substitute Teachers'!$A$1:$F$28</definedName>
    <definedName name="_xlnm.Print_Area" localSheetId="0">'Title I Budget Worksheet'!$B$1:$O$64</definedName>
    <definedName name="_xlnm.Print_Titles" localSheetId="0">'Title I Budget Worksheet'!$6:$7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4" l="1"/>
  <c r="L18" i="4"/>
  <c r="L19" i="4"/>
  <c r="AF43" i="4"/>
  <c r="AF42" i="4"/>
  <c r="M42" i="4"/>
  <c r="AF52" i="4"/>
  <c r="AF51" i="4"/>
  <c r="AF50" i="4"/>
  <c r="M50" i="4"/>
  <c r="AF49" i="4"/>
  <c r="M49" i="4"/>
  <c r="L36" i="4"/>
  <c r="AF35" i="4"/>
  <c r="M35" i="4"/>
  <c r="AF12" i="4"/>
  <c r="M12" i="4"/>
  <c r="AF11" i="4"/>
  <c r="M11" i="4"/>
  <c r="M13" i="4"/>
  <c r="H1" i="4"/>
  <c r="D14" i="11"/>
  <c r="AE5" i="3"/>
  <c r="AE6" i="3"/>
  <c r="AE7" i="3"/>
  <c r="AF4" i="3"/>
  <c r="AE4" i="3"/>
  <c r="AD4" i="3"/>
  <c r="AF6" i="3"/>
  <c r="AF5" i="3"/>
  <c r="AF7" i="3"/>
  <c r="AD7" i="3"/>
  <c r="AD6" i="3"/>
  <c r="AD5" i="3"/>
  <c r="H4" i="4"/>
  <c r="M17" i="4"/>
  <c r="M18" i="4"/>
  <c r="M19" i="4"/>
  <c r="C11" i="7"/>
  <c r="C16" i="7"/>
  <c r="C18" i="7"/>
  <c r="C21" i="7"/>
  <c r="D9" i="12"/>
  <c r="D14" i="12"/>
  <c r="D19" i="12"/>
  <c r="D24" i="12"/>
  <c r="D33" i="12"/>
  <c r="D40" i="12"/>
  <c r="D41" i="12"/>
  <c r="C11" i="9"/>
  <c r="C18" i="9"/>
  <c r="C29" i="9"/>
  <c r="C35" i="9"/>
  <c r="C41" i="9"/>
  <c r="C49" i="9"/>
  <c r="C11" i="10"/>
  <c r="C19" i="10"/>
  <c r="C30" i="10"/>
  <c r="D9" i="11"/>
  <c r="D23" i="11"/>
  <c r="D29" i="11"/>
  <c r="D30" i="11"/>
  <c r="H3" i="4"/>
  <c r="C15" i="3"/>
  <c r="G20" i="3"/>
  <c r="B23" i="3"/>
  <c r="G23" i="3"/>
  <c r="B27" i="3"/>
  <c r="G27" i="3"/>
  <c r="B31" i="3"/>
  <c r="G31" i="3"/>
  <c r="M51" i="4"/>
  <c r="M52" i="4"/>
  <c r="M53" i="4"/>
  <c r="D25" i="12"/>
  <c r="D43" i="12"/>
  <c r="D46" i="12"/>
  <c r="C22" i="10"/>
  <c r="C32" i="10"/>
  <c r="D15" i="11"/>
  <c r="D32" i="11"/>
  <c r="C19" i="9"/>
  <c r="AD9" i="3"/>
  <c r="E12" i="3"/>
  <c r="G12" i="3"/>
  <c r="N13" i="4"/>
  <c r="AF9" i="3"/>
  <c r="E14" i="3"/>
  <c r="G14" i="3"/>
  <c r="AE9" i="3"/>
  <c r="E13" i="3"/>
  <c r="G13" i="3"/>
  <c r="AF34" i="4"/>
  <c r="M34" i="4"/>
  <c r="AF32" i="4"/>
  <c r="M32" i="4"/>
  <c r="AF31" i="4"/>
  <c r="M31" i="4"/>
  <c r="AF33" i="4"/>
  <c r="M33" i="4"/>
  <c r="C38" i="9"/>
  <c r="C51" i="9"/>
  <c r="C24" i="7"/>
  <c r="C26" i="7"/>
  <c r="L54" i="4"/>
  <c r="H5" i="4"/>
  <c r="M43" i="4"/>
  <c r="M44" i="4"/>
  <c r="D49" i="12"/>
  <c r="D51" i="12"/>
  <c r="D35" i="11"/>
  <c r="D38" i="11"/>
  <c r="D40" i="11"/>
  <c r="G15" i="3"/>
  <c r="G19" i="3"/>
  <c r="M36" i="4"/>
  <c r="M54" i="4"/>
  <c r="K56" i="4"/>
  <c r="G18" i="3"/>
  <c r="M56" i="4"/>
</calcChain>
</file>

<file path=xl/sharedStrings.xml><?xml version="1.0" encoding="utf-8"?>
<sst xmlns="http://schemas.openxmlformats.org/spreadsheetml/2006/main" count="569" uniqueCount="216">
  <si>
    <t>FTE</t>
  </si>
  <si>
    <t>Paraprofessional</t>
  </si>
  <si>
    <t>Average Salary</t>
  </si>
  <si>
    <t>Classroom  Teacher</t>
  </si>
  <si>
    <t>Resource Teacher</t>
  </si>
  <si>
    <t>Title I Positions</t>
  </si>
  <si>
    <t xml:space="preserve">Paraprofessional position description based on the school’s needs assessment:  </t>
  </si>
  <si>
    <t>Total FTEs</t>
  </si>
  <si>
    <t>No. of FTEs:</t>
  </si>
  <si>
    <t>Full-Time Staff Salaries</t>
  </si>
  <si>
    <t>Name of School:</t>
  </si>
  <si>
    <t>Oracle Cost Center:</t>
  </si>
  <si>
    <t>Per Pupil Allocation:</t>
  </si>
  <si>
    <t>Item Description</t>
  </si>
  <si>
    <t>ORACLE Account String</t>
  </si>
  <si>
    <t>Amount</t>
  </si>
  <si>
    <t>FUND</t>
  </si>
  <si>
    <t>FS</t>
  </si>
  <si>
    <t>FUNC</t>
  </si>
  <si>
    <t>PROG</t>
  </si>
  <si>
    <t>PROJ</t>
  </si>
  <si>
    <t>SOBJ</t>
  </si>
  <si>
    <t>SUB-OBJECT DESCRIPTION</t>
  </si>
  <si>
    <t>COST CENTER</t>
  </si>
  <si>
    <t>FY</t>
  </si>
  <si>
    <t>5</t>
  </si>
  <si>
    <t>203</t>
  </si>
  <si>
    <t>5354</t>
  </si>
  <si>
    <t>0000</t>
  </si>
  <si>
    <t>5111</t>
  </si>
  <si>
    <t>5129</t>
  </si>
  <si>
    <t>2399</t>
  </si>
  <si>
    <t>5127</t>
  </si>
  <si>
    <t>5233</t>
  </si>
  <si>
    <t xml:space="preserve">CLASSROOM TEACHER </t>
  </si>
  <si>
    <t>5236</t>
  </si>
  <si>
    <t>PARAPROFESSIONAL EDUCATOR</t>
  </si>
  <si>
    <t>2601</t>
  </si>
  <si>
    <t>5348</t>
  </si>
  <si>
    <t>5234</t>
  </si>
  <si>
    <t>RESOURCE TEACHER</t>
  </si>
  <si>
    <t>204</t>
  </si>
  <si>
    <t>CLASSROOM TEACHER SUPPLIES</t>
  </si>
  <si>
    <t>5568</t>
  </si>
  <si>
    <t>STUDENT SUPPLIES</t>
  </si>
  <si>
    <t>STAFF DEVELOPMENT SUPPLIES</t>
  </si>
  <si>
    <t>205</t>
  </si>
  <si>
    <t>5401</t>
  </si>
  <si>
    <t>INSTRUCTIONAL CONSULTANTS/CULTURAL ENRICHMENT</t>
  </si>
  <si>
    <t>5458</t>
  </si>
  <si>
    <t>INSTRUCTIONAL CONSULTANTS - Professional Development</t>
  </si>
  <si>
    <t>DUES/SUBSCRIPTIONS - Professional Development</t>
  </si>
  <si>
    <t>209</t>
  </si>
  <si>
    <t>5091</t>
  </si>
  <si>
    <t>5313</t>
  </si>
  <si>
    <t>RENTAL OF VEHICLES</t>
  </si>
  <si>
    <t>SCHOOL ACTIVITY TRANSPORTATION</t>
  </si>
  <si>
    <t>212</t>
  </si>
  <si>
    <t>2079</t>
  </si>
  <si>
    <t>5662</t>
  </si>
  <si>
    <t>Instructional Fringe Benefits</t>
  </si>
  <si>
    <t>Professional Development Fringe Benefits</t>
  </si>
  <si>
    <t>Grand Total</t>
  </si>
  <si>
    <t>Date:</t>
  </si>
  <si>
    <t>5338</t>
  </si>
  <si>
    <t>5110</t>
  </si>
  <si>
    <t>GRAND TOTAL ALLOCATION:</t>
  </si>
  <si>
    <t>S C H O O L W I D E    P R O G R A M</t>
  </si>
  <si>
    <t>Title I Office, Approval:</t>
  </si>
  <si>
    <t>Fringes @ 24.573% + $8,500 medical</t>
  </si>
  <si>
    <t>Total Salary w/Fringes</t>
  </si>
  <si>
    <t>RFU</t>
  </si>
  <si>
    <t>DUES/SUBSCRIPTIONS - STUDENTS</t>
  </si>
  <si>
    <t>5463</t>
  </si>
  <si>
    <t xml:space="preserve">Resource Teacher position description based on the school’s needs assessment (include content area(s) served):  </t>
  </si>
  <si>
    <t xml:space="preserve">Classroom Teacher position description based on the school’s needs assessment (include grade(s) served):  </t>
  </si>
  <si>
    <r>
      <t>§</t>
    </r>
    <r>
      <rPr>
        <sz val="7"/>
        <rFont val="Times New Roman"/>
        <family val="1"/>
      </rPr>
      <t xml:space="preserve">  </t>
    </r>
    <r>
      <rPr>
        <sz val="14"/>
        <rFont val="Arial Narrow"/>
        <family val="2"/>
      </rPr>
      <t>Enter the number of FTEs to purchase for each allowable position</t>
    </r>
  </si>
  <si>
    <r>
      <t>§</t>
    </r>
    <r>
      <rPr>
        <sz val="7"/>
        <rFont val="Times New Roman"/>
        <family val="1"/>
      </rPr>
      <t xml:space="preserve">  </t>
    </r>
    <r>
      <rPr>
        <sz val="14"/>
        <rFont val="Arial Narrow"/>
        <family val="2"/>
      </rPr>
      <t>Enter the position description based on the school’s needs assessment.</t>
    </r>
  </si>
  <si>
    <r>
      <t>§</t>
    </r>
    <r>
      <rPr>
        <sz val="7"/>
        <rFont val="Times New Roman"/>
        <family val="1"/>
      </rPr>
      <t xml:space="preserve">  </t>
    </r>
    <r>
      <rPr>
        <sz val="14"/>
        <rFont val="Arial Narrow"/>
        <family val="2"/>
      </rPr>
      <t>Full-time staffing FTEs, salaries, and fringes are pre-populated from the full-time staffing worksheet.</t>
    </r>
  </si>
  <si>
    <r>
      <t>§</t>
    </r>
    <r>
      <rPr>
        <sz val="7"/>
        <rFont val="Times New Roman"/>
        <family val="1"/>
      </rPr>
      <t xml:space="preserve">  </t>
    </r>
    <r>
      <rPr>
        <sz val="14"/>
        <rFont val="Arial Narrow"/>
        <family val="2"/>
      </rPr>
      <t>Fringes will automatically calculate for part-time salaries (stipends, substitutes, and extended learning salaries)</t>
    </r>
  </si>
  <si>
    <r>
      <t>§</t>
    </r>
    <r>
      <rPr>
        <sz val="7"/>
        <rFont val="Times New Roman"/>
        <family val="1"/>
      </rPr>
      <t xml:space="preserve">  </t>
    </r>
    <r>
      <rPr>
        <sz val="14"/>
        <rFont val="Arial Narrow"/>
        <family val="2"/>
      </rPr>
      <t>Enter item descriptions for each sub-object that funds are allocated.</t>
    </r>
  </si>
  <si>
    <t>Principal, Approval:</t>
  </si>
  <si>
    <t>Instructional Director, Approval:</t>
  </si>
  <si>
    <r>
      <t xml:space="preserve">SIGNATURE </t>
    </r>
    <r>
      <rPr>
        <b/>
        <sz val="12"/>
        <color indexed="9"/>
        <rFont val="Arial Narrow"/>
        <family val="2"/>
      </rPr>
      <t>(entering your name in the box below indicates that you have reviewed and approved this budget)</t>
    </r>
  </si>
  <si>
    <r>
      <t>§</t>
    </r>
    <r>
      <rPr>
        <sz val="7"/>
        <rFont val="Times New Roman"/>
        <family val="1"/>
      </rPr>
      <t xml:space="preserve">  </t>
    </r>
    <r>
      <rPr>
        <sz val="14"/>
        <rFont val="Arial Narrow"/>
        <family val="2"/>
      </rPr>
      <t>Enter the information in yellow highlighted cells, as applicable.</t>
    </r>
  </si>
  <si>
    <r>
      <t>§</t>
    </r>
    <r>
      <rPr>
        <sz val="7"/>
        <rFont val="Times New Roman"/>
        <family val="1"/>
      </rPr>
      <t xml:space="preserve">  </t>
    </r>
    <r>
      <rPr>
        <sz val="14"/>
        <rFont val="Arial Narrow"/>
        <family val="2"/>
      </rPr>
      <t>Complete the budget plan worksheet allocating the “Funds Remaining to Allocate”.</t>
    </r>
  </si>
  <si>
    <r>
      <t>§</t>
    </r>
    <r>
      <rPr>
        <sz val="7"/>
        <rFont val="Times New Roman"/>
        <family val="1"/>
      </rPr>
      <t xml:space="preserve">  </t>
    </r>
    <r>
      <rPr>
        <sz val="14"/>
        <rFont val="Arial Narrow"/>
        <family val="2"/>
      </rPr>
      <t>Parent involvement mandated set-aside funds must be allocated to Program 2079 sub-objects.</t>
    </r>
  </si>
  <si>
    <t>Title I Office</t>
  </si>
  <si>
    <t>SUBSTITUTES</t>
  </si>
  <si>
    <t>Full-day Collaborative Planning &amp; Data Utilization</t>
  </si>
  <si>
    <t>Number of Full-day Collaborative Planning &amp; Data U</t>
  </si>
  <si>
    <t>Average Number of Substitute Teachers per full-day</t>
  </si>
  <si>
    <t>Full-day Salary Rate for Substitute Teacher</t>
  </si>
  <si>
    <t>Subtotal</t>
  </si>
  <si>
    <t>Half-day Collaborative Planning &amp; Data Utilization</t>
  </si>
  <si>
    <t>Number of Half-day Collaborative Planning &amp; Data U</t>
  </si>
  <si>
    <t>Average Number of Substitute Teachers per half-day</t>
  </si>
  <si>
    <t>Half-day Salary Rate for Substitute Teacher</t>
  </si>
  <si>
    <t>TOTAL</t>
  </si>
  <si>
    <t>Fringes</t>
  </si>
  <si>
    <t>FICA/MEDICARE @ 0.0765</t>
  </si>
  <si>
    <t>WORKMAN'S COMPENSATION @ 0.0227</t>
  </si>
  <si>
    <r>
      <t>§</t>
    </r>
    <r>
      <rPr>
        <sz val="7"/>
        <rFont val="Times New Roman"/>
        <family val="1"/>
      </rPr>
      <t xml:space="preserve">  </t>
    </r>
    <r>
      <rPr>
        <sz val="14"/>
        <rFont val="Arial Narrow"/>
        <family val="2"/>
      </rPr>
      <t>Submit Title I and SBB budget to the Instructional Director.</t>
    </r>
  </si>
  <si>
    <t>Submission of Budget</t>
  </si>
  <si>
    <r>
      <t>§</t>
    </r>
    <r>
      <rPr>
        <sz val="7"/>
        <rFont val="Times New Roman"/>
        <family val="1"/>
      </rPr>
      <t xml:space="preserve">  </t>
    </r>
    <r>
      <rPr>
        <sz val="14"/>
        <rFont val="Arial Narrow"/>
        <family val="2"/>
      </rPr>
      <t>Instructional Director will review and approve.</t>
    </r>
  </si>
  <si>
    <r>
      <t>§</t>
    </r>
    <r>
      <rPr>
        <sz val="7"/>
        <rFont val="Times New Roman"/>
        <family val="1"/>
      </rPr>
      <t xml:space="preserve">  </t>
    </r>
    <r>
      <rPr>
        <sz val="14"/>
        <rFont val="Arial Narrow"/>
        <family val="2"/>
      </rPr>
      <t>Templates are included in the workbook to assist in calculating the cost for ELOs, stipends, and substitute teacher pay.</t>
    </r>
  </si>
  <si>
    <t>Substitute Teacher Budget</t>
  </si>
  <si>
    <t>Full-day Workshops</t>
  </si>
  <si>
    <t>Number of Full-day Workshops</t>
  </si>
  <si>
    <t>Number of Half-day Workshops</t>
  </si>
  <si>
    <t>Number of Teachers</t>
  </si>
  <si>
    <t>Number of Weeks</t>
  </si>
  <si>
    <t>Number of Days Per Week</t>
  </si>
  <si>
    <t>Number of Hours Per Day</t>
  </si>
  <si>
    <t>Average Hourly Salary</t>
  </si>
  <si>
    <t>Number of Paraprofessional(s)</t>
  </si>
  <si>
    <t>PROFESSIONAL DEVELOPMENT</t>
  </si>
  <si>
    <t>Average Number of Teachers per Workshop</t>
  </si>
  <si>
    <t>Average Number of Instructors/Facilitators per Workshop</t>
  </si>
  <si>
    <t>Full-day Stipend for Teacher Participants</t>
  </si>
  <si>
    <t>Full-day Stipend for Teacher Instructors/Facilitators</t>
  </si>
  <si>
    <t>Number of Buses</t>
  </si>
  <si>
    <t>Average Hourly Rate</t>
  </si>
  <si>
    <t>EXTENDED LEARNING PROGRAM</t>
  </si>
  <si>
    <t>INSTRUCTIONAL</t>
  </si>
  <si>
    <t>FULL-DAY Workshops</t>
  </si>
  <si>
    <t>Average Number of Teacher Instructors/Facilitators per Workshop</t>
  </si>
  <si>
    <t>Average Number of Teacher Participants per Workshop</t>
  </si>
  <si>
    <t>HALF-DAY Workshops</t>
  </si>
  <si>
    <t>Half-day Stipend for Teacher Instructors/Facilitators</t>
  </si>
  <si>
    <t>Half-day Stipend for Teacher Participants</t>
  </si>
  <si>
    <t>INSTRUCTIONAL Sub-total</t>
  </si>
  <si>
    <t>Number of Hours for Full-day</t>
  </si>
  <si>
    <t>Number of Hours for Half-day</t>
  </si>
  <si>
    <t>SUPPORT Sub-total</t>
  </si>
  <si>
    <t>Staffing Allocation</t>
  </si>
  <si>
    <t>Title I Budget Worksheet</t>
  </si>
  <si>
    <t>Extended Learning Program</t>
  </si>
  <si>
    <t>Summer School Budget</t>
  </si>
  <si>
    <t>Professional Development Workshops Part-time Budget</t>
  </si>
  <si>
    <t>Average Number of Instructional Support Personnel per Workshop</t>
  </si>
  <si>
    <t>INSTRUCTIONAL SUPPORT</t>
  </si>
  <si>
    <t>Instructional SUMMER PD Subtotal</t>
  </si>
  <si>
    <t>Support SUMMER PD Subtotal</t>
  </si>
  <si>
    <t>EXTENDED LEARNING INSTRUCTIONAL PROGRAM</t>
  </si>
  <si>
    <t>SUMMER EXTENDED LEARNING ASSIGNMENT Subtotal</t>
  </si>
  <si>
    <t>Hourly Rate for Instructional Support Personnel</t>
  </si>
  <si>
    <t>Hourly Rate for Instructional Support</t>
  </si>
  <si>
    <t>Instructions for Title I Full-time Staffing and Budget Plan Workbook</t>
  </si>
  <si>
    <t>Funds Remaining to Allocate:</t>
  </si>
  <si>
    <r>
      <t>Mandated set-aside</t>
    </r>
    <r>
      <rPr>
        <b/>
        <sz val="12"/>
        <color indexed="10"/>
        <rFont val="Arial Narrow"/>
        <family val="2"/>
      </rPr>
      <t xml:space="preserve"> EXCLUSIVELY</t>
    </r>
    <r>
      <rPr>
        <b/>
        <sz val="12"/>
        <color indexed="58"/>
        <rFont val="Arial Narrow"/>
        <family val="2"/>
      </rPr>
      <t xml:space="preserve"> for Parent Involvement:</t>
    </r>
  </si>
  <si>
    <t>Title I Component</t>
  </si>
  <si>
    <t>5450</t>
  </si>
  <si>
    <t>MAINTENANCE &amp; REPAIR - TECHNOLOGY EQUIPMENT</t>
  </si>
  <si>
    <t>FICA</t>
  </si>
  <si>
    <t>W/C</t>
  </si>
  <si>
    <t>LIFE</t>
  </si>
  <si>
    <t>RET</t>
  </si>
  <si>
    <t>MEDICAL</t>
  </si>
  <si>
    <t>TITLE I - SCHOOLWIDE PROGRAM</t>
  </si>
  <si>
    <t>Collaborative Planning &amp; Data Utilization, Professional Development</t>
  </si>
  <si>
    <t>COMPUTERS - INSTRUCTIONAL</t>
  </si>
  <si>
    <t>Parent &amp; Family Engagement Allocation:</t>
  </si>
  <si>
    <t>OTHER MISC SUPPLIES - Parent &amp; Family Engagement</t>
  </si>
  <si>
    <t>Parent &amp; Family Engagement Fringe Benefits</t>
  </si>
  <si>
    <t>Parental &amp; Family Engagement Workshops Part-time Budget</t>
  </si>
  <si>
    <t>FY19 Pupil Allocation</t>
  </si>
  <si>
    <t>FY19 Parent &amp; Family Engagement Allocation</t>
  </si>
  <si>
    <t>FY19 Title I Full-time FTEs</t>
  </si>
  <si>
    <t>PARENT &amp; FAMILY ENGAGEMENT</t>
  </si>
  <si>
    <t>INSTRUCTIONAL PROGRAM</t>
  </si>
  <si>
    <t>18XX.5.203.2601.5348.0000.5111.XXXXX.19 (Part-time)</t>
  </si>
  <si>
    <t>18XX.5.203.2601.5348.0000.5129.XXXXX.19 (Part-time)</t>
  </si>
  <si>
    <t>18XX.5.212.2601.5348.0000.5665.XXXXX.19 (FICA/MEDICARE)</t>
  </si>
  <si>
    <t>18XX.5.212.2601.5348.0000.5672.XXXXX.19 (WORKMAN'S COMP)</t>
  </si>
  <si>
    <t>18XX.5.203.2399.5463.0000.5135.XXXXX.19 (SUBSTITUTES)</t>
  </si>
  <si>
    <t>18XX.5.212.2399.5463.0000.5665.XXXXX.19 (FICA/MEDICARE)</t>
  </si>
  <si>
    <t>18XX.5.212.2399.5463.0000.5672.XXXXX.19 (WORKMAN'S COMP)</t>
  </si>
  <si>
    <t>18XX.5.203.2399.5338.0000.5110.XXXXX.19 (INSTRUCTIONAL)</t>
  </si>
  <si>
    <t>18XX.5.203.2601.5338.0000.5111.XXXXX.19 (PART-TIME)</t>
  </si>
  <si>
    <t>18XX.5.212.2399.5338.0000.5665.XXXXX.19 (FICA/MEDICARE)</t>
  </si>
  <si>
    <t>18XX.5.212.2399.5338.0000.5672.XXXXX.19 (WORKMAN'S COMP)</t>
  </si>
  <si>
    <t>18XX.5.209.5091.5338.0000.5484.XXXXX.19 (SCHOOL TRANSPORTATION)</t>
  </si>
  <si>
    <t>18XX.5.203.2399.5463.0000.5127.XXXXX.19 (INSTRUCTIONAL)</t>
  </si>
  <si>
    <t>18XX.5.203.2399.5463.0000.5129.XXXXX.19 (SUPPORT)</t>
  </si>
  <si>
    <t>18XX.5.209.5091.5463.0000.5484.XXXXX.19 (SCHOOL TRANSPORTATION)</t>
  </si>
  <si>
    <t>18XX.5.203.2079.5354.0000.5111.XXXXX.19 (Part-time)</t>
  </si>
  <si>
    <t>18XX.5.203.2079.5354.0000.5129.XXXXX.19 (Part-time)</t>
  </si>
  <si>
    <t>18XX.5.212.2079.5354.0000.5665.XXXXX.19 (FICA/MEDICARE)</t>
  </si>
  <si>
    <t>18XX.5.212.2079.5354.0000.5672.XXXXX.19 (WORKMAN'S COMP)</t>
  </si>
  <si>
    <t>FICA /MEDICARE</t>
  </si>
  <si>
    <t>WORKMAN'S COMPENSATION</t>
  </si>
  <si>
    <t>RETIREMENT/PENSION</t>
  </si>
  <si>
    <t>LIFE INS</t>
  </si>
  <si>
    <t>INSURANCE BENEFITS</t>
  </si>
  <si>
    <t>SUMMER ASSIGNMENT</t>
  </si>
  <si>
    <t>SUMMER PROGRAMS</t>
  </si>
  <si>
    <t>SUMMER - WORKSHOP/STAFF DEVELOPMENT - SUPPORT</t>
  </si>
  <si>
    <t>SUMMER - WORKSHOP/STAFF DEVELOPMENT - INSTRUCTIONAL</t>
  </si>
  <si>
    <t>WORKSHOP/STAFF DEVELOPMENT - INSTRUCTIONAL</t>
  </si>
  <si>
    <t>SUBSTITUTE TEACHER</t>
  </si>
  <si>
    <t>2nd Assignment - INSTRUCTIONAL Extended Learning</t>
  </si>
  <si>
    <t>2nd Assignment - SUPPORT Extended Learning</t>
  </si>
  <si>
    <t>SOFTWARE LICENSE</t>
  </si>
  <si>
    <t>FIELD TRIP EXPENSE NON-TRANSPORTATION</t>
  </si>
  <si>
    <t>EDUCATIONAL COMMUNICATION EQUIPMENT</t>
  </si>
  <si>
    <t>WORKSHOP/STAFF DEVELOPMENT - SUPPORT</t>
  </si>
  <si>
    <t>WORKSHOP/STAFF DEVELOPMENT - INSTRUCTIONAL (Parent &amp; Family)</t>
  </si>
  <si>
    <t>WORKSHOP/STAFF DEVELOPMENT - SUPPORT (Parent &amp; Family)</t>
  </si>
  <si>
    <t xml:space="preserve">School Name:  Hurston ES </t>
  </si>
  <si>
    <t>Cost Center:  01791</t>
  </si>
  <si>
    <t>01791</t>
  </si>
  <si>
    <t>18xx</t>
  </si>
  <si>
    <t>xx</t>
  </si>
  <si>
    <r>
      <t>§</t>
    </r>
    <r>
      <rPr>
        <sz val="7"/>
        <rFont val="Times New Roman"/>
        <family val="1"/>
      </rPr>
      <t xml:space="preserve">  </t>
    </r>
    <r>
      <rPr>
        <sz val="14"/>
        <rFont val="Arial Narrow"/>
        <family val="2"/>
      </rPr>
      <t>Per pupil and parent &amp; family engagement allocation are pre-populated from the full-time staffing worksheet.</t>
    </r>
  </si>
  <si>
    <r>
      <t>§</t>
    </r>
    <r>
      <rPr>
        <sz val="7"/>
        <rFont val="Times New Roman"/>
        <family val="1"/>
      </rPr>
      <t xml:space="preserve">  </t>
    </r>
    <r>
      <rPr>
        <sz val="14"/>
        <rFont val="Arial Narrow"/>
        <family val="2"/>
      </rPr>
      <t>Parent &amp; family engagement mandated set-aside funds must be allocated to Program 2079 sub-objects.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</si>
</sst>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$&quot;#,##0_);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0.0"/>
    <numFmt numFmtId="170" formatCode="&quot;$&quot;#,##0"/>
    <numFmt numFmtId="171" formatCode="_(&quot;$&quot;* #,##0_);_(&quot;$&quot;* \(#,##0\);_(&quot;$&quot;* &quot;-&quot;??_);_(@_)"/>
    <numFmt numFmtId="172" formatCode="#,##0.0"/>
    <numFmt numFmtId="173" formatCode="#,##0.0_);[Red]\(#,##0.0\)"/>
    <numFmt numFmtId="174" formatCode="[$$-409]#,##0"/>
    <numFmt numFmtId="175" formatCode="[$$-409]#,##0.00"/>
    <numFmt numFmtId="176" formatCode="00000"/>
    <numFmt numFmtId="177" formatCode="_(&quot;$&quot;* #,##0.00_);_(&quot;$&quot;* \(#,##0.00\);_(&quot;$&quot;* &quot;-&quot;_);_(@_)"/>
  </numFmts>
  <fonts count="37" x14ac:knownFonts="1">
    <font>
      <sz val="10"/>
      <name val="Arial"/>
    </font>
    <font>
      <sz val="10"/>
      <name val="Arial"/>
    </font>
    <font>
      <b/>
      <sz val="14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2"/>
      <color indexed="9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sz val="14"/>
      <name val="Wingdings"/>
      <charset val="2"/>
    </font>
    <font>
      <sz val="7"/>
      <name val="Times New Roman"/>
      <family val="1"/>
    </font>
    <font>
      <b/>
      <sz val="16"/>
      <name val="Arial Narrow"/>
      <family val="2"/>
    </font>
    <font>
      <b/>
      <sz val="13"/>
      <color indexed="8"/>
      <name val="Arial Narrow"/>
      <family val="2"/>
    </font>
    <font>
      <b/>
      <sz val="11"/>
      <color indexed="62"/>
      <name val="Arial Narrow"/>
      <family val="2"/>
    </font>
    <font>
      <b/>
      <sz val="11"/>
      <color indexed="9"/>
      <name val="Arial Narrow"/>
      <family val="2"/>
    </font>
    <font>
      <b/>
      <sz val="13"/>
      <color indexed="18"/>
      <name val="Arial Narrow"/>
      <family val="2"/>
    </font>
    <font>
      <sz val="11"/>
      <color indexed="62"/>
      <name val="Arial Narrow"/>
      <family val="2"/>
    </font>
    <font>
      <b/>
      <sz val="15"/>
      <name val="Arial Narrow"/>
      <family val="2"/>
    </font>
    <font>
      <b/>
      <sz val="12"/>
      <color indexed="8"/>
      <name val="Arial Narrow"/>
      <family val="2"/>
    </font>
    <font>
      <b/>
      <sz val="12"/>
      <color indexed="58"/>
      <name val="Arial Narrow"/>
      <family val="2"/>
    </font>
    <font>
      <i/>
      <sz val="10.5"/>
      <name val="Arial Narrow"/>
      <family val="2"/>
    </font>
    <font>
      <b/>
      <sz val="12"/>
      <color indexed="10"/>
      <name val="Arial Narrow"/>
      <family val="2"/>
    </font>
    <font>
      <b/>
      <i/>
      <sz val="12"/>
      <color rgb="FF003300"/>
      <name val="Arial Narrow"/>
      <family val="2"/>
    </font>
    <font>
      <b/>
      <sz val="10"/>
      <color rgb="FF7030A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003300"/>
      <name val="Arial Narrow"/>
      <family val="2"/>
    </font>
    <font>
      <b/>
      <i/>
      <sz val="10.5"/>
      <color rgb="FFC00000"/>
      <name val="Arial Narrow"/>
      <family val="2"/>
    </font>
    <font>
      <b/>
      <sz val="13"/>
      <color rgb="FF006600"/>
      <name val="Arial Narrow"/>
      <family val="2"/>
    </font>
    <font>
      <b/>
      <sz val="12"/>
      <color theme="0"/>
      <name val="Arial Narrow"/>
      <family val="2"/>
    </font>
    <font>
      <b/>
      <sz val="12"/>
      <color rgb="FFC00000"/>
      <name val="Arial Narrow"/>
      <family val="2"/>
    </font>
    <font>
      <b/>
      <sz val="11"/>
      <name val="Arial Narrow"/>
    </font>
    <font>
      <b/>
      <sz val="11"/>
      <color theme="5" tint="-0.499984740745262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theme="5" tint="-0.499984740745262"/>
      </left>
      <right style="thin">
        <color auto="1"/>
      </right>
      <top style="medium">
        <color theme="5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5" tint="-0.499984740745262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theme="5" tint="-0.499984740745262"/>
      </top>
      <bottom style="thin">
        <color auto="1"/>
      </bottom>
      <diagonal/>
    </border>
    <border>
      <left style="thin">
        <color auto="1"/>
      </left>
      <right style="medium">
        <color theme="5" tint="-0.499984740745262"/>
      </right>
      <top style="medium">
        <color theme="5" tint="-0.499984740745262"/>
      </top>
      <bottom style="thin">
        <color auto="1"/>
      </bottom>
      <diagonal/>
    </border>
    <border>
      <left style="medium">
        <color theme="5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5" tint="-0.499984740745262"/>
      </right>
      <top style="thin">
        <color auto="1"/>
      </top>
      <bottom style="thin">
        <color auto="1"/>
      </bottom>
      <diagonal/>
    </border>
    <border>
      <left/>
      <right style="medium">
        <color theme="5" tint="-0.499984740745262"/>
      </right>
      <top/>
      <bottom style="thin">
        <color auto="1"/>
      </bottom>
      <diagonal/>
    </border>
    <border>
      <left style="medium">
        <color theme="5" tint="-0.499984740745262"/>
      </left>
      <right style="thin">
        <color auto="1"/>
      </right>
      <top style="thin">
        <color auto="1"/>
      </top>
      <bottom style="medium">
        <color theme="5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5" tint="-0.499984740745262"/>
      </bottom>
      <diagonal/>
    </border>
    <border>
      <left style="thin">
        <color auto="1"/>
      </left>
      <right style="medium">
        <color theme="5" tint="-0.499984740745262"/>
      </right>
      <top style="thin">
        <color auto="1"/>
      </top>
      <bottom style="medium">
        <color theme="5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171" fontId="5" fillId="0" borderId="1" xfId="2" applyNumberFormat="1" applyFont="1" applyBorder="1" applyProtection="1"/>
    <xf numFmtId="171" fontId="5" fillId="0" borderId="1" xfId="2" applyNumberFormat="1" applyFont="1" applyFill="1" applyBorder="1" applyAlignment="1" applyProtection="1"/>
    <xf numFmtId="0" fontId="5" fillId="0" borderId="0" xfId="0" applyFont="1" applyProtection="1"/>
    <xf numFmtId="170" fontId="5" fillId="0" borderId="0" xfId="0" applyNumberFormat="1" applyFont="1" applyBorder="1" applyProtection="1"/>
    <xf numFmtId="171" fontId="5" fillId="5" borderId="1" xfId="2" applyNumberFormat="1" applyFont="1" applyFill="1" applyBorder="1" applyProtection="1"/>
    <xf numFmtId="171" fontId="5" fillId="5" borderId="1" xfId="2" applyNumberFormat="1" applyFont="1" applyFill="1" applyBorder="1" applyAlignment="1" applyProtection="1"/>
    <xf numFmtId="165" fontId="5" fillId="0" borderId="2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8" fontId="3" fillId="0" borderId="0" xfId="2" applyNumberFormat="1" applyFont="1" applyAlignment="1" applyProtection="1"/>
    <xf numFmtId="0" fontId="3" fillId="0" borderId="0" xfId="0" applyFont="1" applyAlignment="1" applyProtection="1"/>
    <xf numFmtId="0" fontId="5" fillId="0" borderId="0" xfId="0" applyFont="1" applyAlignment="1" applyProtection="1"/>
    <xf numFmtId="171" fontId="3" fillId="0" borderId="0" xfId="2" applyNumberFormat="1" applyFont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wrapText="1"/>
      <protection locked="0"/>
    </xf>
    <xf numFmtId="172" fontId="4" fillId="0" borderId="0" xfId="0" applyNumberFormat="1" applyFont="1" applyFill="1" applyProtection="1">
      <protection locked="0"/>
    </xf>
    <xf numFmtId="3" fontId="4" fillId="0" borderId="0" xfId="0" applyNumberFormat="1" applyFont="1" applyFill="1" applyProtection="1">
      <protection locked="0"/>
    </xf>
    <xf numFmtId="0" fontId="4" fillId="0" borderId="0" xfId="0" applyFont="1" applyProtection="1">
      <protection locked="0"/>
    </xf>
    <xf numFmtId="172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27" fillId="0" borderId="0" xfId="0" applyFont="1" applyFill="1" applyAlignment="1" applyProtection="1">
      <alignment horizontal="right"/>
    </xf>
    <xf numFmtId="0" fontId="4" fillId="0" borderId="0" xfId="0" applyFont="1" applyFill="1" applyProtection="1"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164" fontId="28" fillId="0" borderId="0" xfId="0" applyNumberFormat="1" applyFont="1" applyAlignment="1" applyProtection="1">
      <alignment horizontal="left"/>
      <protection locked="0"/>
    </xf>
    <xf numFmtId="0" fontId="29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right"/>
    </xf>
    <xf numFmtId="0" fontId="5" fillId="0" borderId="0" xfId="0" applyFont="1" applyBorder="1" applyProtection="1">
      <protection locked="0"/>
    </xf>
    <xf numFmtId="170" fontId="3" fillId="0" borderId="0" xfId="2" applyNumberFormat="1" applyFont="1" applyAlignment="1" applyProtection="1"/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 indent="4"/>
    </xf>
    <xf numFmtId="0" fontId="13" fillId="0" borderId="0" xfId="0" applyFont="1" applyAlignment="1" applyProtection="1">
      <alignment horizontal="left" vertical="center" indent="4"/>
    </xf>
    <xf numFmtId="169" fontId="5" fillId="6" borderId="1" xfId="0" applyNumberFormat="1" applyFont="1" applyFill="1" applyBorder="1" applyAlignment="1" applyProtection="1">
      <alignment horizontal="center"/>
      <protection locked="0"/>
    </xf>
    <xf numFmtId="169" fontId="3" fillId="0" borderId="1" xfId="0" applyNumberFormat="1" applyFont="1" applyFill="1" applyBorder="1" applyAlignment="1" applyProtection="1">
      <alignment horizontal="center"/>
    </xf>
    <xf numFmtId="0" fontId="8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174" fontId="4" fillId="0" borderId="1" xfId="2" applyNumberFormat="1" applyFont="1" applyBorder="1" applyProtection="1"/>
    <xf numFmtId="0" fontId="6" fillId="0" borderId="1" xfId="0" applyFont="1" applyBorder="1" applyAlignment="1" applyProtection="1">
      <alignment horizontal="right"/>
      <protection locked="0"/>
    </xf>
    <xf numFmtId="174" fontId="6" fillId="0" borderId="1" xfId="0" applyNumberFormat="1" applyFont="1" applyBorder="1" applyProtection="1"/>
    <xf numFmtId="0" fontId="4" fillId="2" borderId="1" xfId="0" applyFont="1" applyFill="1" applyBorder="1" applyAlignment="1" applyProtection="1">
      <alignment horizontal="center"/>
      <protection locked="0"/>
    </xf>
    <xf numFmtId="174" fontId="6" fillId="0" borderId="1" xfId="2" applyNumberFormat="1" applyFont="1" applyBorder="1" applyProtection="1"/>
    <xf numFmtId="0" fontId="6" fillId="0" borderId="1" xfId="0" applyFont="1" applyBorder="1" applyProtection="1"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Protection="1"/>
    <xf numFmtId="0" fontId="12" fillId="0" borderId="0" xfId="0" applyFont="1" applyProtection="1">
      <protection locked="0"/>
    </xf>
    <xf numFmtId="175" fontId="4" fillId="0" borderId="1" xfId="2" applyNumberFormat="1" applyFont="1" applyBorder="1" applyProtection="1"/>
    <xf numFmtId="0" fontId="21" fillId="0" borderId="0" xfId="0" applyFont="1" applyProtection="1">
      <protection locked="0"/>
    </xf>
    <xf numFmtId="0" fontId="4" fillId="0" borderId="1" xfId="0" applyFont="1" applyBorder="1" applyProtection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Protection="1"/>
    <xf numFmtId="0" fontId="20" fillId="0" borderId="1" xfId="0" applyFont="1" applyFill="1" applyBorder="1" applyAlignment="1" applyProtection="1">
      <alignment horizontal="right"/>
    </xf>
    <xf numFmtId="0" fontId="2" fillId="7" borderId="0" xfId="0" applyFont="1" applyFill="1" applyAlignment="1" applyProtection="1">
      <alignment vertical="center"/>
    </xf>
    <xf numFmtId="49" fontId="4" fillId="0" borderId="0" xfId="0" applyNumberFormat="1" applyFont="1" applyBorder="1" applyAlignment="1" applyProtection="1">
      <protection locked="0"/>
    </xf>
    <xf numFmtId="0" fontId="5" fillId="0" borderId="0" xfId="0" applyFont="1" applyBorder="1" applyProtection="1"/>
    <xf numFmtId="0" fontId="5" fillId="0" borderId="5" xfId="0" applyFont="1" applyFill="1" applyBorder="1" applyAlignment="1" applyProtection="1"/>
    <xf numFmtId="0" fontId="30" fillId="0" borderId="0" xfId="0" applyFont="1" applyFill="1" applyAlignment="1" applyProtection="1">
      <alignment horizontal="right"/>
    </xf>
    <xf numFmtId="0" fontId="25" fillId="0" borderId="0" xfId="0" applyFont="1" applyAlignment="1" applyProtection="1">
      <alignment horizontal="right"/>
    </xf>
    <xf numFmtId="0" fontId="25" fillId="0" borderId="0" xfId="0" applyFont="1" applyProtection="1"/>
    <xf numFmtId="0" fontId="31" fillId="0" borderId="0" xfId="0" applyFont="1" applyAlignment="1" applyProtection="1">
      <alignment horizontal="right"/>
    </xf>
    <xf numFmtId="0" fontId="3" fillId="8" borderId="23" xfId="0" applyFont="1" applyFill="1" applyBorder="1" applyAlignment="1" applyProtection="1">
      <alignment horizontal="center" wrapText="1"/>
    </xf>
    <xf numFmtId="0" fontId="3" fillId="8" borderId="24" xfId="0" applyFont="1" applyFill="1" applyBorder="1" applyAlignment="1" applyProtection="1">
      <alignment horizontal="center" wrapText="1"/>
    </xf>
    <xf numFmtId="0" fontId="3" fillId="8" borderId="25" xfId="0" applyFont="1" applyFill="1" applyBorder="1" applyAlignment="1" applyProtection="1">
      <alignment horizontal="center" wrapText="1"/>
    </xf>
    <xf numFmtId="0" fontId="3" fillId="5" borderId="24" xfId="0" applyFont="1" applyFill="1" applyBorder="1" applyAlignment="1" applyProtection="1">
      <alignment horizontal="center" wrapText="1"/>
    </xf>
    <xf numFmtId="0" fontId="3" fillId="8" borderId="26" xfId="0" applyFont="1" applyFill="1" applyBorder="1" applyAlignment="1" applyProtection="1">
      <alignment horizontal="center" wrapText="1"/>
    </xf>
    <xf numFmtId="0" fontId="5" fillId="0" borderId="27" xfId="0" applyFont="1" applyBorder="1" applyAlignment="1" applyProtection="1"/>
    <xf numFmtId="165" fontId="5" fillId="0" borderId="28" xfId="0" applyNumberFormat="1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171" fontId="5" fillId="0" borderId="29" xfId="0" applyNumberFormat="1" applyFont="1" applyBorder="1" applyProtection="1"/>
    <xf numFmtId="0" fontId="27" fillId="0" borderId="0" xfId="0" applyFont="1" applyFill="1" applyBorder="1" applyAlignment="1" applyProtection="1">
      <alignment horizontal="right"/>
    </xf>
    <xf numFmtId="0" fontId="30" fillId="0" borderId="0" xfId="0" applyFont="1" applyFill="1" applyBorder="1" applyAlignment="1" applyProtection="1">
      <alignment horizontal="right"/>
    </xf>
    <xf numFmtId="171" fontId="7" fillId="0" borderId="0" xfId="0" applyNumberFormat="1" applyFont="1" applyFill="1" applyBorder="1" applyProtection="1"/>
    <xf numFmtId="171" fontId="7" fillId="9" borderId="6" xfId="0" applyNumberFormat="1" applyFont="1" applyFill="1" applyBorder="1" applyProtection="1"/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Alignment="1" applyProtection="1">
      <alignment horizontal="right"/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29" fillId="0" borderId="8" xfId="0" applyFont="1" applyFill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wrapText="1"/>
      <protection locked="0"/>
    </xf>
    <xf numFmtId="49" fontId="4" fillId="0" borderId="9" xfId="0" applyNumberFormat="1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wrapText="1"/>
      <protection locked="0"/>
    </xf>
    <xf numFmtId="177" fontId="3" fillId="0" borderId="0" xfId="0" applyNumberFormat="1" applyFont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horizontal="right" vertical="center"/>
      <protection locked="0"/>
    </xf>
    <xf numFmtId="172" fontId="4" fillId="0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vertical="center" wrapText="1"/>
    </xf>
    <xf numFmtId="173" fontId="6" fillId="0" borderId="1" xfId="0" applyNumberFormat="1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vertical="center"/>
    </xf>
    <xf numFmtId="166" fontId="5" fillId="0" borderId="0" xfId="0" applyNumberFormat="1" applyFont="1" applyProtection="1"/>
    <xf numFmtId="167" fontId="5" fillId="0" borderId="0" xfId="1" applyFont="1" applyProtection="1"/>
    <xf numFmtId="49" fontId="4" fillId="0" borderId="0" xfId="0" applyNumberFormat="1" applyFont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wrapText="1"/>
    </xf>
    <xf numFmtId="173" fontId="6" fillId="0" borderId="0" xfId="0" applyNumberFormat="1" applyFont="1" applyFill="1" applyBorder="1" applyProtection="1"/>
    <xf numFmtId="3" fontId="6" fillId="0" borderId="0" xfId="0" applyNumberFormat="1" applyFont="1" applyFill="1" applyBorder="1" applyProtection="1"/>
    <xf numFmtId="0" fontId="4" fillId="0" borderId="0" xfId="0" applyFont="1" applyProtection="1"/>
    <xf numFmtId="3" fontId="4" fillId="0" borderId="0" xfId="1" applyNumberFormat="1" applyFont="1" applyProtection="1"/>
    <xf numFmtId="0" fontId="32" fillId="0" borderId="0" xfId="0" applyFont="1" applyAlignment="1" applyProtection="1"/>
    <xf numFmtId="176" fontId="32" fillId="0" borderId="0" xfId="0" applyNumberFormat="1" applyFont="1" applyAlignment="1" applyProtection="1"/>
    <xf numFmtId="0" fontId="2" fillId="0" borderId="0" xfId="0" applyFont="1" applyAlignment="1" applyProtection="1"/>
    <xf numFmtId="176" fontId="2" fillId="0" borderId="0" xfId="0" applyNumberFormat="1" applyFont="1" applyAlignment="1" applyProtection="1"/>
    <xf numFmtId="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49" fontId="6" fillId="13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49" fontId="6" fillId="10" borderId="1" xfId="0" applyNumberFormat="1" applyFont="1" applyFill="1" applyBorder="1" applyAlignment="1" applyProtection="1">
      <alignment horizontal="right" vertical="center" wrapText="1"/>
    </xf>
    <xf numFmtId="49" fontId="6" fillId="14" borderId="1" xfId="0" applyNumberFormat="1" applyFont="1" applyFill="1" applyBorder="1" applyAlignment="1" applyProtection="1">
      <alignment horizontal="right" vertical="center" wrapText="1"/>
    </xf>
    <xf numFmtId="49" fontId="6" fillId="15" borderId="1" xfId="0" applyNumberFormat="1" applyFont="1" applyFill="1" applyBorder="1" applyAlignment="1" applyProtection="1">
      <alignment horizontal="right" vertical="center" wrapText="1"/>
    </xf>
    <xf numFmtId="169" fontId="33" fillId="5" borderId="3" xfId="0" applyNumberFormat="1" applyFont="1" applyFill="1" applyBorder="1" applyAlignment="1" applyProtection="1">
      <alignment horizontal="center" wrapText="1"/>
    </xf>
    <xf numFmtId="0" fontId="34" fillId="0" borderId="1" xfId="0" applyFont="1" applyBorder="1" applyAlignment="1" applyProtection="1"/>
    <xf numFmtId="0" fontId="36" fillId="0" borderId="1" xfId="0" applyFont="1" applyFill="1" applyBorder="1" applyAlignment="1" applyProtection="1"/>
    <xf numFmtId="0" fontId="6" fillId="0" borderId="0" xfId="0" applyFont="1" applyBorder="1" applyAlignment="1" applyProtection="1">
      <alignment horizontal="center"/>
    </xf>
    <xf numFmtId="0" fontId="4" fillId="0" borderId="0" xfId="0" applyFont="1" applyFill="1" applyBorder="1" applyProtection="1"/>
    <xf numFmtId="3" fontId="4" fillId="0" borderId="1" xfId="0" applyNumberFormat="1" applyFont="1" applyBorder="1" applyAlignment="1" applyProtection="1">
      <alignment horizontal="right" vertical="center"/>
    </xf>
    <xf numFmtId="164" fontId="4" fillId="0" borderId="0" xfId="1" applyNumberFormat="1" applyFont="1" applyAlignment="1" applyProtection="1">
      <protection locked="0"/>
    </xf>
    <xf numFmtId="172" fontId="6" fillId="0" borderId="1" xfId="0" applyNumberFormat="1" applyFont="1" applyFill="1" applyBorder="1" applyAlignment="1" applyProtection="1">
      <alignment horizontal="center" wrapText="1"/>
      <protection locked="0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 wrapText="1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172" fontId="6" fillId="0" borderId="1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172" fontId="4" fillId="0" borderId="1" xfId="0" applyNumberFormat="1" applyFont="1" applyFill="1" applyBorder="1" applyAlignment="1" applyProtection="1">
      <alignment vertical="center"/>
      <protection locked="0"/>
    </xf>
    <xf numFmtId="40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/>
    <xf numFmtId="49" fontId="4" fillId="0" borderId="1" xfId="0" applyNumberFormat="1" applyFont="1" applyFill="1" applyBorder="1" applyAlignment="1" applyProtection="1">
      <alignment horizontal="right" vertical="center"/>
    </xf>
    <xf numFmtId="3" fontId="35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Border="1" applyAlignment="1" applyProtection="1">
      <alignment vertical="center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3" fontId="4" fillId="0" borderId="33" xfId="0" applyNumberFormat="1" applyFont="1" applyBorder="1" applyAlignment="1" applyProtection="1">
      <alignment vertical="center"/>
      <protection locked="0"/>
    </xf>
    <xf numFmtId="0" fontId="33" fillId="11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right"/>
    </xf>
    <xf numFmtId="49" fontId="6" fillId="0" borderId="1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164" fontId="4" fillId="0" borderId="0" xfId="1" applyNumberFormat="1" applyFont="1" applyAlignment="1" applyProtection="1">
      <alignment horizontal="left"/>
    </xf>
    <xf numFmtId="164" fontId="6" fillId="0" borderId="4" xfId="1" applyNumberFormat="1" applyFont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center" wrapText="1"/>
    </xf>
    <xf numFmtId="0" fontId="3" fillId="0" borderId="20" xfId="0" applyFont="1" applyFill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center" wrapText="1"/>
    </xf>
    <xf numFmtId="0" fontId="3" fillId="8" borderId="13" xfId="0" applyFont="1" applyFill="1" applyBorder="1" applyAlignment="1" applyProtection="1">
      <alignment horizontal="left"/>
    </xf>
    <xf numFmtId="0" fontId="3" fillId="8" borderId="14" xfId="0" applyFont="1" applyFill="1" applyBorder="1" applyAlignment="1" applyProtection="1">
      <alignment horizontal="left"/>
    </xf>
    <xf numFmtId="0" fontId="3" fillId="8" borderId="15" xfId="0" applyFont="1" applyFill="1" applyBorder="1" applyAlignment="1" applyProtection="1">
      <alignment horizontal="left"/>
    </xf>
    <xf numFmtId="0" fontId="9" fillId="5" borderId="11" xfId="0" applyFont="1" applyFill="1" applyBorder="1" applyAlignment="1" applyProtection="1">
      <alignment horizontal="left" wrapText="1"/>
    </xf>
    <xf numFmtId="0" fontId="9" fillId="5" borderId="12" xfId="0" applyFont="1" applyFill="1" applyBorder="1" applyAlignment="1" applyProtection="1">
      <alignment horizontal="left" wrapText="1"/>
    </xf>
    <xf numFmtId="0" fontId="5" fillId="8" borderId="30" xfId="0" applyFont="1" applyFill="1" applyBorder="1" applyAlignment="1" applyProtection="1">
      <alignment horizontal="center"/>
      <protection locked="0"/>
    </xf>
    <xf numFmtId="0" fontId="5" fillId="8" borderId="31" xfId="0" applyFont="1" applyFill="1" applyBorder="1" applyAlignment="1" applyProtection="1">
      <alignment horizontal="center"/>
      <protection locked="0"/>
    </xf>
    <xf numFmtId="0" fontId="5" fillId="8" borderId="32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18" fillId="3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12" borderId="0" xfId="0" applyFont="1" applyFill="1" applyAlignment="1" applyProtection="1">
      <alignment horizontal="center"/>
      <protection locked="0"/>
    </xf>
    <xf numFmtId="0" fontId="4" fillId="12" borderId="22" xfId="0" applyFont="1" applyFill="1" applyBorder="1" applyAlignment="1" applyProtection="1">
      <alignment horizontal="center"/>
      <protection locked="0"/>
    </xf>
    <xf numFmtId="0" fontId="23" fillId="4" borderId="1" xfId="0" applyFont="1" applyFill="1" applyBorder="1" applyAlignment="1" applyProtection="1">
      <alignment horizontal="center" vertical="center" textRotation="90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21" xfId="0" applyFont="1" applyFill="1" applyBorder="1" applyAlignment="1" applyProtection="1">
      <alignment horizontal="center"/>
      <protection locked="0"/>
    </xf>
    <xf numFmtId="0" fontId="18" fillId="3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18" fillId="7" borderId="1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7" fillId="4" borderId="1" xfId="0" applyFont="1" applyFill="1" applyBorder="1" applyAlignment="1" applyProtection="1">
      <alignment horizontal="center"/>
      <protection locked="0"/>
    </xf>
    <xf numFmtId="0" fontId="18" fillId="3" borderId="5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6633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787293</xdr:colOff>
      <xdr:row>12</xdr:row>
      <xdr:rowOff>13757</xdr:rowOff>
    </xdr:from>
    <xdr:to>
      <xdr:col>6</xdr:col>
      <xdr:colOff>469661</xdr:colOff>
      <xdr:row>14</xdr:row>
      <xdr:rowOff>122657</xdr:rowOff>
    </xdr:to>
    <xdr:sp macro="" textlink="">
      <xdr:nvSpPr>
        <xdr:cNvPr id="4" name="Left Arrow Callout 3"/>
        <xdr:cNvSpPr/>
      </xdr:nvSpPr>
      <xdr:spPr>
        <a:xfrm rot="20160186">
          <a:off x="5292618" y="2709332"/>
          <a:ext cx="1749293" cy="604200"/>
        </a:xfrm>
        <a:prstGeom prst="leftArrowCallou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>
              <a:solidFill>
                <a:sysClr val="windowText" lastClr="000000"/>
              </a:solidFill>
              <a:latin typeface="Arial Narrow" pitchFamily="34" charset="0"/>
            </a:rPr>
            <a:t>Enter</a:t>
          </a:r>
          <a:r>
            <a:rPr lang="en-US" sz="1050" b="1" baseline="0">
              <a:solidFill>
                <a:sysClr val="windowText" lastClr="000000"/>
              </a:solidFill>
              <a:latin typeface="Arial Narrow" pitchFamily="34" charset="0"/>
            </a:rPr>
            <a:t> this number onto the budget worksheet</a:t>
          </a:r>
          <a:endParaRPr lang="en-US" sz="1050" b="1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813435</xdr:colOff>
      <xdr:row>26</xdr:row>
      <xdr:rowOff>238125</xdr:rowOff>
    </xdr:from>
    <xdr:to>
      <xdr:col>6</xdr:col>
      <xdr:colOff>493918</xdr:colOff>
      <xdr:row>29</xdr:row>
      <xdr:rowOff>110430</xdr:rowOff>
    </xdr:to>
    <xdr:sp macro="" textlink="">
      <xdr:nvSpPr>
        <xdr:cNvPr id="5" name="Left Arrow Callout 4"/>
        <xdr:cNvSpPr/>
      </xdr:nvSpPr>
      <xdr:spPr>
        <a:xfrm rot="20160186">
          <a:off x="5314950" y="10991850"/>
          <a:ext cx="1755030" cy="615255"/>
        </a:xfrm>
        <a:prstGeom prst="leftArrowCallou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>
              <a:solidFill>
                <a:sysClr val="windowText" lastClr="000000"/>
              </a:solidFill>
              <a:latin typeface="Arial Narrow" pitchFamily="34" charset="0"/>
            </a:rPr>
            <a:t>Enter</a:t>
          </a:r>
          <a:r>
            <a:rPr lang="en-US" sz="1050" b="1" baseline="0">
              <a:solidFill>
                <a:sysClr val="windowText" lastClr="000000"/>
              </a:solidFill>
              <a:latin typeface="Arial Narrow" pitchFamily="34" charset="0"/>
            </a:rPr>
            <a:t> this number onto the budget worksheet</a:t>
          </a:r>
          <a:endParaRPr lang="en-US" sz="1050" b="1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1114916</xdr:colOff>
      <xdr:row>7</xdr:row>
      <xdr:rowOff>211210</xdr:rowOff>
    </xdr:from>
    <xdr:to>
      <xdr:col>5</xdr:col>
      <xdr:colOff>486823</xdr:colOff>
      <xdr:row>10</xdr:row>
      <xdr:rowOff>83515</xdr:rowOff>
    </xdr:to>
    <xdr:sp macro="" textlink="">
      <xdr:nvSpPr>
        <xdr:cNvPr id="2" name="Left Arrow Callout 1"/>
        <xdr:cNvSpPr/>
      </xdr:nvSpPr>
      <xdr:spPr>
        <a:xfrm rot="20160186">
          <a:off x="4858241" y="1935235"/>
          <a:ext cx="1755030" cy="615255"/>
        </a:xfrm>
        <a:prstGeom prst="leftArrowCallou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>
              <a:solidFill>
                <a:sysClr val="windowText" lastClr="000000"/>
              </a:solidFill>
              <a:latin typeface="Arial Narrow" pitchFamily="34" charset="0"/>
            </a:rPr>
            <a:t>Enter</a:t>
          </a:r>
          <a:r>
            <a:rPr lang="en-US" sz="1050" b="1" baseline="0">
              <a:solidFill>
                <a:sysClr val="windowText" lastClr="000000"/>
              </a:solidFill>
              <a:latin typeface="Arial Narrow" pitchFamily="34" charset="0"/>
            </a:rPr>
            <a:t> this number onto the budget worksheet</a:t>
          </a:r>
          <a:endParaRPr lang="en-US" sz="1050" b="1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1114425</xdr:colOff>
      <xdr:row>15</xdr:row>
      <xdr:rowOff>228600</xdr:rowOff>
    </xdr:from>
    <xdr:to>
      <xdr:col>5</xdr:col>
      <xdr:colOff>486332</xdr:colOff>
      <xdr:row>18</xdr:row>
      <xdr:rowOff>100905</xdr:rowOff>
    </xdr:to>
    <xdr:sp macro="" textlink="">
      <xdr:nvSpPr>
        <xdr:cNvPr id="5" name="Left Arrow Callout 4"/>
        <xdr:cNvSpPr/>
      </xdr:nvSpPr>
      <xdr:spPr>
        <a:xfrm rot="20160186">
          <a:off x="4857750" y="3781425"/>
          <a:ext cx="1755030" cy="615255"/>
        </a:xfrm>
        <a:prstGeom prst="leftArrowCallou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>
              <a:solidFill>
                <a:sysClr val="windowText" lastClr="000000"/>
              </a:solidFill>
              <a:latin typeface="Arial Narrow" pitchFamily="34" charset="0"/>
            </a:rPr>
            <a:t>Enter</a:t>
          </a:r>
          <a:r>
            <a:rPr lang="en-US" sz="1050" b="1" baseline="0">
              <a:solidFill>
                <a:sysClr val="windowText" lastClr="000000"/>
              </a:solidFill>
              <a:latin typeface="Arial Narrow" pitchFamily="34" charset="0"/>
            </a:rPr>
            <a:t> this number onto the budget worksheet</a:t>
          </a:r>
          <a:endParaRPr lang="en-US" sz="1050" b="1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1106805</xdr:colOff>
      <xdr:row>26</xdr:row>
      <xdr:rowOff>238126</xdr:rowOff>
    </xdr:from>
    <xdr:to>
      <xdr:col>5</xdr:col>
      <xdr:colOff>476777</xdr:colOff>
      <xdr:row>29</xdr:row>
      <xdr:rowOff>110431</xdr:rowOff>
    </xdr:to>
    <xdr:sp macro="" textlink="">
      <xdr:nvSpPr>
        <xdr:cNvPr id="6" name="Left Arrow Callout 5"/>
        <xdr:cNvSpPr/>
      </xdr:nvSpPr>
      <xdr:spPr>
        <a:xfrm rot="20160186">
          <a:off x="4848225" y="6762751"/>
          <a:ext cx="1755030" cy="615255"/>
        </a:xfrm>
        <a:prstGeom prst="leftArrowCallou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>
              <a:solidFill>
                <a:sysClr val="windowText" lastClr="000000"/>
              </a:solidFill>
              <a:latin typeface="Arial Narrow" pitchFamily="34" charset="0"/>
            </a:rPr>
            <a:t>Enter</a:t>
          </a:r>
          <a:r>
            <a:rPr lang="en-US" sz="1050" b="1" baseline="0">
              <a:solidFill>
                <a:sysClr val="windowText" lastClr="000000"/>
              </a:solidFill>
              <a:latin typeface="Arial Narrow" pitchFamily="34" charset="0"/>
            </a:rPr>
            <a:t> this number onto the budget worksheet</a:t>
          </a:r>
          <a:endParaRPr lang="en-US" sz="1050" b="1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813434</xdr:colOff>
      <xdr:row>14</xdr:row>
      <xdr:rowOff>66675</xdr:rowOff>
    </xdr:from>
    <xdr:to>
      <xdr:col>5</xdr:col>
      <xdr:colOff>493917</xdr:colOff>
      <xdr:row>17</xdr:row>
      <xdr:rowOff>91380</xdr:rowOff>
    </xdr:to>
    <xdr:sp macro="" textlink="">
      <xdr:nvSpPr>
        <xdr:cNvPr id="3" name="Left Arrow Callout 2"/>
        <xdr:cNvSpPr/>
      </xdr:nvSpPr>
      <xdr:spPr>
        <a:xfrm rot="20160186">
          <a:off x="4695824" y="3514725"/>
          <a:ext cx="1755030" cy="615255"/>
        </a:xfrm>
        <a:prstGeom prst="leftArrowCallou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>
              <a:solidFill>
                <a:sysClr val="windowText" lastClr="000000"/>
              </a:solidFill>
              <a:latin typeface="Arial Narrow" pitchFamily="34" charset="0"/>
            </a:rPr>
            <a:t>Enter</a:t>
          </a:r>
          <a:r>
            <a:rPr lang="en-US" sz="1050" b="1" baseline="0">
              <a:solidFill>
                <a:sysClr val="windowText" lastClr="000000"/>
              </a:solidFill>
              <a:latin typeface="Arial Narrow" pitchFamily="34" charset="0"/>
            </a:rPr>
            <a:t> this number onto the budget worksheet</a:t>
          </a:r>
          <a:endParaRPr lang="en-US" sz="1050" b="1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777241</xdr:colOff>
      <xdr:row>22</xdr:row>
      <xdr:rowOff>0</xdr:rowOff>
    </xdr:from>
    <xdr:to>
      <xdr:col>6</xdr:col>
      <xdr:colOff>474884</xdr:colOff>
      <xdr:row>24</xdr:row>
      <xdr:rowOff>119955</xdr:rowOff>
    </xdr:to>
    <xdr:sp macro="" textlink="">
      <xdr:nvSpPr>
        <xdr:cNvPr id="4" name="Left Arrow Callout 3"/>
        <xdr:cNvSpPr/>
      </xdr:nvSpPr>
      <xdr:spPr>
        <a:xfrm rot="20160186">
          <a:off x="5286376" y="4876800"/>
          <a:ext cx="1755030" cy="615255"/>
        </a:xfrm>
        <a:prstGeom prst="leftArrowCallou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>
              <a:solidFill>
                <a:sysClr val="windowText" lastClr="000000"/>
              </a:solidFill>
              <a:latin typeface="Arial Narrow" pitchFamily="34" charset="0"/>
            </a:rPr>
            <a:t>Enter</a:t>
          </a:r>
          <a:r>
            <a:rPr lang="en-US" sz="1050" b="1" baseline="0">
              <a:solidFill>
                <a:sysClr val="windowText" lastClr="000000"/>
              </a:solidFill>
              <a:latin typeface="Arial Narrow" pitchFamily="34" charset="0"/>
            </a:rPr>
            <a:t> this number onto the budget worksheet</a:t>
          </a:r>
          <a:endParaRPr lang="en-US" sz="1050" b="1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803910</xdr:colOff>
      <xdr:row>37</xdr:row>
      <xdr:rowOff>219075</xdr:rowOff>
    </xdr:from>
    <xdr:to>
      <xdr:col>6</xdr:col>
      <xdr:colOff>486278</xdr:colOff>
      <xdr:row>40</xdr:row>
      <xdr:rowOff>91380</xdr:rowOff>
    </xdr:to>
    <xdr:sp macro="" textlink="">
      <xdr:nvSpPr>
        <xdr:cNvPr id="5" name="Left Arrow Callout 4"/>
        <xdr:cNvSpPr/>
      </xdr:nvSpPr>
      <xdr:spPr>
        <a:xfrm rot="20160186">
          <a:off x="5305425" y="10972800"/>
          <a:ext cx="1755030" cy="615255"/>
        </a:xfrm>
        <a:prstGeom prst="leftArrowCallou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>
              <a:solidFill>
                <a:sysClr val="windowText" lastClr="000000"/>
              </a:solidFill>
              <a:latin typeface="Arial Narrow" pitchFamily="34" charset="0"/>
            </a:rPr>
            <a:t>Enter</a:t>
          </a:r>
          <a:r>
            <a:rPr lang="en-US" sz="1050" b="1" baseline="0">
              <a:solidFill>
                <a:sysClr val="windowText" lastClr="000000"/>
              </a:solidFill>
              <a:latin typeface="Arial Narrow" pitchFamily="34" charset="0"/>
            </a:rPr>
            <a:t> this number onto the budget worksheet</a:t>
          </a:r>
          <a:endParaRPr lang="en-US" sz="1050" b="1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775335</xdr:colOff>
      <xdr:row>15</xdr:row>
      <xdr:rowOff>219074</xdr:rowOff>
    </xdr:from>
    <xdr:to>
      <xdr:col>5</xdr:col>
      <xdr:colOff>493918</xdr:colOff>
      <xdr:row>18</xdr:row>
      <xdr:rowOff>91379</xdr:rowOff>
    </xdr:to>
    <xdr:sp macro="" textlink="">
      <xdr:nvSpPr>
        <xdr:cNvPr id="5" name="Left Arrow Callout 4"/>
        <xdr:cNvSpPr/>
      </xdr:nvSpPr>
      <xdr:spPr>
        <a:xfrm rot="20160186">
          <a:off x="4200525" y="3771899"/>
          <a:ext cx="1755030" cy="615255"/>
        </a:xfrm>
        <a:prstGeom prst="leftArrowCallou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>
              <a:solidFill>
                <a:sysClr val="windowText" lastClr="000000"/>
              </a:solidFill>
              <a:latin typeface="Arial Narrow" pitchFamily="34" charset="0"/>
            </a:rPr>
            <a:t>Enter</a:t>
          </a:r>
          <a:r>
            <a:rPr lang="en-US" sz="1050" b="1" baseline="0">
              <a:solidFill>
                <a:sysClr val="windowText" lastClr="000000"/>
              </a:solidFill>
              <a:latin typeface="Arial Narrow" pitchFamily="34" charset="0"/>
            </a:rPr>
            <a:t> this number onto the budget worksheet</a:t>
          </a:r>
          <a:endParaRPr lang="en-US" sz="1050" b="1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765810</xdr:colOff>
      <xdr:row>25</xdr:row>
      <xdr:rowOff>133350</xdr:rowOff>
    </xdr:from>
    <xdr:to>
      <xdr:col>5</xdr:col>
      <xdr:colOff>486278</xdr:colOff>
      <xdr:row>28</xdr:row>
      <xdr:rowOff>45605</xdr:rowOff>
    </xdr:to>
    <xdr:sp macro="" textlink="">
      <xdr:nvSpPr>
        <xdr:cNvPr id="6" name="Left Arrow Callout 5"/>
        <xdr:cNvSpPr/>
      </xdr:nvSpPr>
      <xdr:spPr>
        <a:xfrm rot="20160186">
          <a:off x="4191000" y="6010275"/>
          <a:ext cx="1755030" cy="615255"/>
        </a:xfrm>
        <a:prstGeom prst="leftArrowCallou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>
              <a:solidFill>
                <a:sysClr val="windowText" lastClr="000000"/>
              </a:solidFill>
              <a:latin typeface="Arial Narrow" pitchFamily="34" charset="0"/>
            </a:rPr>
            <a:t>Enter</a:t>
          </a:r>
          <a:r>
            <a:rPr lang="en-US" sz="1050" b="1" baseline="0">
              <a:solidFill>
                <a:sysClr val="windowText" lastClr="000000"/>
              </a:solidFill>
              <a:latin typeface="Arial Narrow" pitchFamily="34" charset="0"/>
            </a:rPr>
            <a:t> this number onto the budget worksheet</a:t>
          </a:r>
          <a:endParaRPr lang="en-US" sz="1050" b="1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739140</xdr:colOff>
      <xdr:row>45</xdr:row>
      <xdr:rowOff>104775</xdr:rowOff>
    </xdr:from>
    <xdr:to>
      <xdr:col>5</xdr:col>
      <xdr:colOff>474883</xdr:colOff>
      <xdr:row>48</xdr:row>
      <xdr:rowOff>91380</xdr:rowOff>
    </xdr:to>
    <xdr:sp macro="" textlink="">
      <xdr:nvSpPr>
        <xdr:cNvPr id="7" name="Left Arrow Callout 6"/>
        <xdr:cNvSpPr/>
      </xdr:nvSpPr>
      <xdr:spPr>
        <a:xfrm rot="20160186">
          <a:off x="4171950" y="8886825"/>
          <a:ext cx="1755030" cy="615255"/>
        </a:xfrm>
        <a:prstGeom prst="leftArrowCallou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>
              <a:solidFill>
                <a:sysClr val="windowText" lastClr="000000"/>
              </a:solidFill>
              <a:latin typeface="Arial Narrow" pitchFamily="34" charset="0"/>
            </a:rPr>
            <a:t>Enter</a:t>
          </a:r>
          <a:r>
            <a:rPr lang="en-US" sz="1050" b="1" baseline="0">
              <a:solidFill>
                <a:sysClr val="windowText" lastClr="000000"/>
              </a:solidFill>
              <a:latin typeface="Arial Narrow" pitchFamily="34" charset="0"/>
            </a:rPr>
            <a:t> this number onto the budget worksheet</a:t>
          </a:r>
          <a:endParaRPr lang="en-US" sz="1050" b="1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765810</xdr:colOff>
      <xdr:row>32</xdr:row>
      <xdr:rowOff>0</xdr:rowOff>
    </xdr:from>
    <xdr:to>
      <xdr:col>5</xdr:col>
      <xdr:colOff>486278</xdr:colOff>
      <xdr:row>34</xdr:row>
      <xdr:rowOff>45655</xdr:rowOff>
    </xdr:to>
    <xdr:sp macro="" textlink="">
      <xdr:nvSpPr>
        <xdr:cNvPr id="8" name="Left Arrow Callout 7"/>
        <xdr:cNvSpPr/>
      </xdr:nvSpPr>
      <xdr:spPr>
        <a:xfrm rot="20160186">
          <a:off x="4191000" y="6010275"/>
          <a:ext cx="1755030" cy="615255"/>
        </a:xfrm>
        <a:prstGeom prst="leftArrowCallou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>
              <a:solidFill>
                <a:sysClr val="windowText" lastClr="000000"/>
              </a:solidFill>
              <a:latin typeface="Arial Narrow" pitchFamily="34" charset="0"/>
            </a:rPr>
            <a:t>Enter</a:t>
          </a:r>
          <a:r>
            <a:rPr lang="en-US" sz="1050" b="1" baseline="0">
              <a:solidFill>
                <a:sysClr val="windowText" lastClr="000000"/>
              </a:solidFill>
              <a:latin typeface="Arial Narrow" pitchFamily="34" charset="0"/>
            </a:rPr>
            <a:t> this number onto the budget worksheet</a:t>
          </a:r>
          <a:endParaRPr lang="en-US" sz="1050" b="1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5"/>
  <sheetViews>
    <sheetView tabSelected="1" workbookViewId="0">
      <selection activeCell="M47" sqref="M47"/>
    </sheetView>
  </sheetViews>
  <sheetFormatPr baseColWidth="10" defaultColWidth="8.83203125" defaultRowHeight="13" x14ac:dyDescent="0"/>
  <cols>
    <col min="1" max="1" width="8.83203125" style="24"/>
    <col min="2" max="2" width="6" style="20" bestFit="1" customWidth="1"/>
    <col min="3" max="3" width="3.5" style="20" bestFit="1" customWidth="1"/>
    <col min="4" max="4" width="5.5" style="20" bestFit="1" customWidth="1"/>
    <col min="5" max="5" width="6.1640625" style="20" bestFit="1" customWidth="1"/>
    <col min="6" max="6" width="6.33203125" style="20" bestFit="1" customWidth="1"/>
    <col min="7" max="7" width="5" style="20" bestFit="1" customWidth="1"/>
    <col min="8" max="8" width="6" style="20" bestFit="1" customWidth="1"/>
    <col min="9" max="9" width="8.5" style="19" customWidth="1"/>
    <col min="10" max="10" width="3.33203125" style="20" bestFit="1" customWidth="1"/>
    <col min="11" max="11" width="64.1640625" style="21" customWidth="1"/>
    <col min="12" max="12" width="5.5" style="22" bestFit="1" customWidth="1"/>
    <col min="13" max="13" width="11.5" style="23" customWidth="1"/>
    <col min="14" max="14" width="48.6640625" style="24" customWidth="1"/>
    <col min="15" max="15" width="11.1640625" style="24" customWidth="1"/>
    <col min="16" max="31" width="8.83203125" style="24"/>
    <col min="32" max="32" width="9.1640625" style="128" hidden="1" customWidth="1"/>
    <col min="33" max="16384" width="8.83203125" style="24"/>
  </cols>
  <sheetData>
    <row r="1" spans="2:32">
      <c r="G1" s="37" t="s">
        <v>10</v>
      </c>
      <c r="H1" s="151" t="str">
        <f>STAFFING!B3</f>
        <v xml:space="preserve">School Name:  Hurston ES </v>
      </c>
      <c r="I1" s="151"/>
      <c r="AF1" s="31"/>
    </row>
    <row r="2" spans="2:32">
      <c r="G2" s="37" t="s">
        <v>11</v>
      </c>
      <c r="H2" s="160" t="s">
        <v>211</v>
      </c>
      <c r="I2" s="160"/>
      <c r="O2" s="25"/>
      <c r="AF2" s="31"/>
    </row>
    <row r="3" spans="2:32">
      <c r="E3" s="140"/>
      <c r="G3" s="38" t="s">
        <v>12</v>
      </c>
      <c r="H3" s="162">
        <f>STAFFING!C6</f>
        <v>615445</v>
      </c>
      <c r="I3" s="162"/>
      <c r="K3" s="161" t="s">
        <v>159</v>
      </c>
      <c r="L3" s="161"/>
      <c r="M3" s="161"/>
      <c r="O3" s="27"/>
      <c r="AF3" s="31"/>
    </row>
    <row r="4" spans="2:32">
      <c r="E4" s="140"/>
      <c r="G4" s="38" t="s">
        <v>162</v>
      </c>
      <c r="H4" s="162">
        <f>STAFFING!C7</f>
        <v>5400</v>
      </c>
      <c r="I4" s="162"/>
      <c r="L4" s="25"/>
      <c r="AF4" s="31"/>
    </row>
    <row r="5" spans="2:32">
      <c r="B5" s="28"/>
      <c r="C5" s="28"/>
      <c r="D5" s="28"/>
      <c r="G5" s="39" t="s">
        <v>66</v>
      </c>
      <c r="H5" s="163">
        <f>H3+H4</f>
        <v>620845</v>
      </c>
      <c r="I5" s="163"/>
      <c r="K5" s="35"/>
      <c r="L5" s="27"/>
      <c r="AF5" s="31"/>
    </row>
    <row r="6" spans="2:32" ht="43.5" customHeight="1">
      <c r="B6" s="159" t="s">
        <v>14</v>
      </c>
      <c r="C6" s="159"/>
      <c r="D6" s="159"/>
      <c r="E6" s="159"/>
      <c r="F6" s="159"/>
      <c r="G6" s="159"/>
      <c r="H6" s="159"/>
      <c r="I6" s="159"/>
      <c r="J6" s="159"/>
      <c r="K6" s="159"/>
      <c r="L6" s="141" t="s">
        <v>0</v>
      </c>
      <c r="M6" s="142" t="s">
        <v>15</v>
      </c>
      <c r="N6" s="143" t="s">
        <v>13</v>
      </c>
      <c r="O6" s="144" t="s">
        <v>151</v>
      </c>
    </row>
    <row r="7" spans="2:32" s="29" customFormat="1" ht="26">
      <c r="B7" s="145" t="s">
        <v>16</v>
      </c>
      <c r="C7" s="145" t="s">
        <v>17</v>
      </c>
      <c r="D7" s="145" t="s">
        <v>18</v>
      </c>
      <c r="E7" s="145" t="s">
        <v>19</v>
      </c>
      <c r="F7" s="145" t="s">
        <v>20</v>
      </c>
      <c r="G7" s="145" t="s">
        <v>71</v>
      </c>
      <c r="H7" s="145" t="s">
        <v>21</v>
      </c>
      <c r="I7" s="146" t="s">
        <v>23</v>
      </c>
      <c r="J7" s="145" t="s">
        <v>24</v>
      </c>
      <c r="K7" s="146" t="s">
        <v>22</v>
      </c>
      <c r="L7" s="147"/>
      <c r="M7" s="142"/>
      <c r="N7" s="145"/>
      <c r="O7" s="145"/>
      <c r="AF7" s="137"/>
    </row>
    <row r="8" spans="2:32" s="97" customFormat="1" ht="16.5" customHeight="1">
      <c r="B8" s="102" t="s">
        <v>212</v>
      </c>
      <c r="C8" s="102" t="s">
        <v>25</v>
      </c>
      <c r="D8" s="102" t="s">
        <v>26</v>
      </c>
      <c r="E8" s="102">
        <v>2079</v>
      </c>
      <c r="F8" s="102" t="s">
        <v>27</v>
      </c>
      <c r="G8" s="102" t="s">
        <v>28</v>
      </c>
      <c r="H8" s="102" t="s">
        <v>29</v>
      </c>
      <c r="I8" s="98"/>
      <c r="J8" s="102" t="s">
        <v>213</v>
      </c>
      <c r="K8" s="148" t="s">
        <v>207</v>
      </c>
      <c r="L8" s="149"/>
      <c r="M8" s="100">
        <v>0</v>
      </c>
      <c r="N8" s="155"/>
      <c r="O8" s="102"/>
      <c r="AF8" s="127"/>
    </row>
    <row r="9" spans="2:32" s="97" customFormat="1" ht="16.5" customHeight="1">
      <c r="B9" s="102" t="s">
        <v>212</v>
      </c>
      <c r="C9" s="102" t="s">
        <v>25</v>
      </c>
      <c r="D9" s="102" t="s">
        <v>26</v>
      </c>
      <c r="E9" s="102">
        <v>2079</v>
      </c>
      <c r="F9" s="102" t="s">
        <v>27</v>
      </c>
      <c r="G9" s="102" t="s">
        <v>28</v>
      </c>
      <c r="H9" s="102" t="s">
        <v>30</v>
      </c>
      <c r="I9" s="98"/>
      <c r="J9" s="102" t="s">
        <v>213</v>
      </c>
      <c r="K9" s="148" t="s">
        <v>208</v>
      </c>
      <c r="L9" s="149"/>
      <c r="M9" s="100">
        <v>0</v>
      </c>
      <c r="N9" s="155"/>
      <c r="O9" s="102"/>
      <c r="AF9" s="127"/>
    </row>
    <row r="10" spans="2:32" s="97" customFormat="1" ht="16.5" customHeight="1">
      <c r="B10" s="102" t="s">
        <v>212</v>
      </c>
      <c r="C10" s="102" t="s">
        <v>25</v>
      </c>
      <c r="D10" s="102" t="s">
        <v>41</v>
      </c>
      <c r="E10" s="102">
        <v>2079</v>
      </c>
      <c r="F10" s="102" t="s">
        <v>27</v>
      </c>
      <c r="G10" s="102" t="s">
        <v>28</v>
      </c>
      <c r="H10" s="102">
        <v>5599</v>
      </c>
      <c r="I10" s="98"/>
      <c r="J10" s="102" t="s">
        <v>213</v>
      </c>
      <c r="K10" s="148" t="s">
        <v>163</v>
      </c>
      <c r="L10" s="149"/>
      <c r="M10" s="100">
        <v>0</v>
      </c>
      <c r="N10" s="155"/>
      <c r="O10" s="102"/>
      <c r="AF10" s="127"/>
    </row>
    <row r="11" spans="2:32" s="112" customFormat="1" ht="16.5" customHeight="1">
      <c r="B11" s="96" t="s">
        <v>212</v>
      </c>
      <c r="C11" s="96" t="s">
        <v>25</v>
      </c>
      <c r="D11" s="96" t="s">
        <v>57</v>
      </c>
      <c r="E11" s="96" t="s">
        <v>58</v>
      </c>
      <c r="F11" s="96" t="s">
        <v>27</v>
      </c>
      <c r="G11" s="96" t="s">
        <v>28</v>
      </c>
      <c r="H11" s="96">
        <v>5665</v>
      </c>
      <c r="I11" s="152"/>
      <c r="J11" s="96" t="s">
        <v>213</v>
      </c>
      <c r="K11" s="130" t="s">
        <v>190</v>
      </c>
      <c r="L11" s="99"/>
      <c r="M11" s="139">
        <f>ROUND(AF11,0)</f>
        <v>0</v>
      </c>
      <c r="N11" s="111" t="s">
        <v>164</v>
      </c>
      <c r="O11" s="96"/>
      <c r="AF11" s="107">
        <f>(M8+M9)*0.0765</f>
        <v>0</v>
      </c>
    </row>
    <row r="12" spans="2:32" s="112" customFormat="1" ht="16.5" customHeight="1">
      <c r="B12" s="96" t="s">
        <v>212</v>
      </c>
      <c r="C12" s="96" t="s">
        <v>25</v>
      </c>
      <c r="D12" s="96" t="s">
        <v>57</v>
      </c>
      <c r="E12" s="96" t="s">
        <v>58</v>
      </c>
      <c r="F12" s="96" t="s">
        <v>27</v>
      </c>
      <c r="G12" s="96" t="s">
        <v>28</v>
      </c>
      <c r="H12" s="96">
        <v>5672</v>
      </c>
      <c r="I12" s="152"/>
      <c r="J12" s="96" t="s">
        <v>213</v>
      </c>
      <c r="K12" s="130" t="s">
        <v>191</v>
      </c>
      <c r="L12" s="99"/>
      <c r="M12" s="139">
        <f>ROUND(AF12,0)</f>
        <v>0</v>
      </c>
      <c r="N12" s="111" t="s">
        <v>164</v>
      </c>
      <c r="O12" s="96"/>
      <c r="AF12" s="107">
        <f>(M8+M9)*0.0227</f>
        <v>0</v>
      </c>
    </row>
    <row r="13" spans="2:32" s="112" customFormat="1" ht="16.5" customHeight="1">
      <c r="B13" s="96"/>
      <c r="C13" s="96"/>
      <c r="D13" s="96"/>
      <c r="E13" s="96"/>
      <c r="F13" s="96"/>
      <c r="G13" s="96"/>
      <c r="H13" s="96"/>
      <c r="I13" s="152"/>
      <c r="J13" s="96"/>
      <c r="K13" s="132" t="s">
        <v>169</v>
      </c>
      <c r="L13" s="99"/>
      <c r="M13" s="153">
        <f>SUBTOTAL(9,M8:M12)</f>
        <v>0</v>
      </c>
      <c r="N13" s="136" t="str">
        <f>IF((M13)&gt;(STAFFING!C7),"Parent &amp; Family Engagement set-aside met!",IF((M13)&lt;(STAFFING!C7),"Funds remain to allocate for Parent &amp; Family Engagement set-aside."))</f>
        <v>Funds remain to allocate for Parent &amp; Family Engagement set-aside.</v>
      </c>
      <c r="O13" s="135"/>
      <c r="AF13" s="127"/>
    </row>
    <row r="14" spans="2:32" s="97" customFormat="1" ht="16.5" customHeight="1">
      <c r="B14" s="102" t="s">
        <v>212</v>
      </c>
      <c r="C14" s="102" t="s">
        <v>25</v>
      </c>
      <c r="D14" s="102">
        <v>203</v>
      </c>
      <c r="E14" s="102" t="s">
        <v>31</v>
      </c>
      <c r="F14" s="102">
        <v>5463</v>
      </c>
      <c r="G14" s="102" t="s">
        <v>28</v>
      </c>
      <c r="H14" s="102" t="s">
        <v>32</v>
      </c>
      <c r="I14" s="98"/>
      <c r="J14" s="102" t="s">
        <v>213</v>
      </c>
      <c r="K14" s="148" t="s">
        <v>201</v>
      </c>
      <c r="L14" s="149"/>
      <c r="M14" s="100">
        <v>0</v>
      </c>
      <c r="N14" s="155"/>
      <c r="O14" s="102"/>
      <c r="AF14" s="127"/>
    </row>
    <row r="15" spans="2:32" s="97" customFormat="1" ht="16.5" customHeight="1">
      <c r="B15" s="102" t="s">
        <v>212</v>
      </c>
      <c r="C15" s="102" t="s">
        <v>25</v>
      </c>
      <c r="D15" s="102">
        <v>203</v>
      </c>
      <c r="E15" s="102" t="s">
        <v>31</v>
      </c>
      <c r="F15" s="102">
        <v>5463</v>
      </c>
      <c r="G15" s="102" t="s">
        <v>28</v>
      </c>
      <c r="H15" s="102" t="s">
        <v>30</v>
      </c>
      <c r="I15" s="98"/>
      <c r="J15" s="102" t="s">
        <v>213</v>
      </c>
      <c r="K15" s="148" t="s">
        <v>202</v>
      </c>
      <c r="L15" s="149"/>
      <c r="M15" s="100">
        <v>0</v>
      </c>
      <c r="N15" s="155"/>
      <c r="O15" s="102"/>
      <c r="AF15" s="127"/>
    </row>
    <row r="16" spans="2:32" s="97" customFormat="1" ht="16.5" customHeight="1">
      <c r="B16" s="102" t="s">
        <v>212</v>
      </c>
      <c r="C16" s="102" t="s">
        <v>25</v>
      </c>
      <c r="D16" s="102">
        <v>203</v>
      </c>
      <c r="E16" s="102" t="s">
        <v>31</v>
      </c>
      <c r="F16" s="102">
        <v>5463</v>
      </c>
      <c r="G16" s="102" t="s">
        <v>28</v>
      </c>
      <c r="H16" s="102">
        <v>5135</v>
      </c>
      <c r="I16" s="98"/>
      <c r="J16" s="102" t="s">
        <v>213</v>
      </c>
      <c r="K16" s="148" t="s">
        <v>200</v>
      </c>
      <c r="L16" s="149"/>
      <c r="M16" s="100"/>
      <c r="N16" s="148"/>
      <c r="O16" s="102"/>
      <c r="AF16" s="127"/>
    </row>
    <row r="17" spans="2:32" s="97" customFormat="1" ht="16.5" customHeight="1">
      <c r="B17" s="102" t="s">
        <v>212</v>
      </c>
      <c r="C17" s="102" t="s">
        <v>25</v>
      </c>
      <c r="D17" s="102" t="s">
        <v>26</v>
      </c>
      <c r="E17" s="102" t="s">
        <v>31</v>
      </c>
      <c r="F17" s="102">
        <v>5463</v>
      </c>
      <c r="G17" s="102" t="s">
        <v>28</v>
      </c>
      <c r="H17" s="102" t="s">
        <v>33</v>
      </c>
      <c r="I17" s="98"/>
      <c r="J17" s="102" t="s">
        <v>213</v>
      </c>
      <c r="K17" s="148" t="s">
        <v>34</v>
      </c>
      <c r="L17" s="99">
        <f>STAFFING!C12</f>
        <v>0</v>
      </c>
      <c r="M17" s="103">
        <f>L17*STAFFING!D12</f>
        <v>0</v>
      </c>
      <c r="N17" s="101"/>
      <c r="O17" s="102"/>
      <c r="AF17" s="127"/>
    </row>
    <row r="18" spans="2:32" s="97" customFormat="1" ht="16.5" customHeight="1">
      <c r="B18" s="102" t="s">
        <v>212</v>
      </c>
      <c r="C18" s="102" t="s">
        <v>25</v>
      </c>
      <c r="D18" s="102" t="s">
        <v>26</v>
      </c>
      <c r="E18" s="102" t="s">
        <v>31</v>
      </c>
      <c r="F18" s="102" t="s">
        <v>73</v>
      </c>
      <c r="G18" s="102" t="s">
        <v>28</v>
      </c>
      <c r="H18" s="102" t="s">
        <v>39</v>
      </c>
      <c r="I18" s="98"/>
      <c r="J18" s="102" t="s">
        <v>213</v>
      </c>
      <c r="K18" s="148" t="s">
        <v>40</v>
      </c>
      <c r="L18" s="99">
        <f>STAFFING!C13</f>
        <v>0</v>
      </c>
      <c r="M18" s="103">
        <f>L18*STAFFING!D13</f>
        <v>0</v>
      </c>
      <c r="N18" s="155"/>
      <c r="O18" s="102"/>
      <c r="AF18" s="127"/>
    </row>
    <row r="19" spans="2:32" s="97" customFormat="1" ht="16.5" customHeight="1">
      <c r="B19" s="102" t="s">
        <v>212</v>
      </c>
      <c r="C19" s="102" t="s">
        <v>25</v>
      </c>
      <c r="D19" s="102" t="s">
        <v>26</v>
      </c>
      <c r="E19" s="102" t="s">
        <v>31</v>
      </c>
      <c r="F19" s="102">
        <v>5463</v>
      </c>
      <c r="G19" s="102" t="s">
        <v>28</v>
      </c>
      <c r="H19" s="102" t="s">
        <v>35</v>
      </c>
      <c r="I19" s="98"/>
      <c r="J19" s="102" t="s">
        <v>213</v>
      </c>
      <c r="K19" s="148" t="s">
        <v>36</v>
      </c>
      <c r="L19" s="99">
        <f>STAFFING!C14</f>
        <v>0</v>
      </c>
      <c r="M19" s="103">
        <f>L19*STAFFING!D14</f>
        <v>0</v>
      </c>
      <c r="N19" s="155"/>
      <c r="O19" s="102"/>
      <c r="AF19" s="127"/>
    </row>
    <row r="20" spans="2:32" s="97" customFormat="1" ht="16.5" customHeight="1">
      <c r="B20" s="102" t="s">
        <v>212</v>
      </c>
      <c r="C20" s="102" t="s">
        <v>25</v>
      </c>
      <c r="D20" s="102">
        <v>204</v>
      </c>
      <c r="E20" s="102" t="s">
        <v>31</v>
      </c>
      <c r="F20" s="102">
        <v>5463</v>
      </c>
      <c r="G20" s="102" t="s">
        <v>28</v>
      </c>
      <c r="H20" s="102">
        <v>5562</v>
      </c>
      <c r="I20" s="98"/>
      <c r="J20" s="102" t="s">
        <v>213</v>
      </c>
      <c r="K20" s="148" t="s">
        <v>42</v>
      </c>
      <c r="L20" s="149"/>
      <c r="M20" s="100"/>
      <c r="N20" s="101"/>
      <c r="O20" s="102"/>
      <c r="AF20" s="127"/>
    </row>
    <row r="21" spans="2:32" s="97" customFormat="1" ht="16.5" customHeight="1">
      <c r="B21" s="102" t="s">
        <v>212</v>
      </c>
      <c r="C21" s="102" t="s">
        <v>25</v>
      </c>
      <c r="D21" s="102" t="s">
        <v>41</v>
      </c>
      <c r="E21" s="102" t="s">
        <v>31</v>
      </c>
      <c r="F21" s="102">
        <v>5463</v>
      </c>
      <c r="G21" s="102" t="s">
        <v>28</v>
      </c>
      <c r="H21" s="102" t="s">
        <v>43</v>
      </c>
      <c r="I21" s="98"/>
      <c r="J21" s="102" t="s">
        <v>213</v>
      </c>
      <c r="K21" s="148" t="s">
        <v>44</v>
      </c>
      <c r="L21" s="149"/>
      <c r="M21" s="100"/>
      <c r="N21" s="155"/>
      <c r="O21" s="102"/>
      <c r="AF21" s="127"/>
    </row>
    <row r="22" spans="2:32" s="97" customFormat="1" ht="16.5" customHeight="1">
      <c r="B22" s="102" t="s">
        <v>212</v>
      </c>
      <c r="C22" s="102" t="s">
        <v>25</v>
      </c>
      <c r="D22" s="102" t="s">
        <v>46</v>
      </c>
      <c r="E22" s="102" t="s">
        <v>31</v>
      </c>
      <c r="F22" s="102">
        <v>5463</v>
      </c>
      <c r="G22" s="102" t="s">
        <v>28</v>
      </c>
      <c r="H22" s="102" t="s">
        <v>47</v>
      </c>
      <c r="I22" s="98"/>
      <c r="J22" s="102" t="s">
        <v>213</v>
      </c>
      <c r="K22" s="148" t="s">
        <v>48</v>
      </c>
      <c r="L22" s="149"/>
      <c r="M22" s="156"/>
      <c r="N22" s="155"/>
      <c r="O22" s="102"/>
      <c r="AF22" s="127"/>
    </row>
    <row r="23" spans="2:32" s="97" customFormat="1" ht="16.5" customHeight="1">
      <c r="B23" s="102" t="s">
        <v>212</v>
      </c>
      <c r="C23" s="102" t="s">
        <v>25</v>
      </c>
      <c r="D23" s="102" t="s">
        <v>46</v>
      </c>
      <c r="E23" s="102" t="s">
        <v>31</v>
      </c>
      <c r="F23" s="102">
        <v>5463</v>
      </c>
      <c r="G23" s="102" t="s">
        <v>28</v>
      </c>
      <c r="H23" s="102" t="s">
        <v>152</v>
      </c>
      <c r="I23" s="98"/>
      <c r="J23" s="102" t="s">
        <v>213</v>
      </c>
      <c r="K23" s="148" t="s">
        <v>153</v>
      </c>
      <c r="L23" s="149"/>
      <c r="M23" s="156"/>
      <c r="N23" s="155"/>
      <c r="O23" s="102"/>
      <c r="AF23" s="127"/>
    </row>
    <row r="24" spans="2:32" s="97" customFormat="1" ht="16.5" customHeight="1">
      <c r="B24" s="102" t="s">
        <v>212</v>
      </c>
      <c r="C24" s="102" t="s">
        <v>25</v>
      </c>
      <c r="D24" s="102">
        <v>205</v>
      </c>
      <c r="E24" s="102" t="s">
        <v>31</v>
      </c>
      <c r="F24" s="102">
        <v>5463</v>
      </c>
      <c r="G24" s="102" t="s">
        <v>28</v>
      </c>
      <c r="H24" s="102" t="s">
        <v>49</v>
      </c>
      <c r="I24" s="98"/>
      <c r="J24" s="102" t="s">
        <v>213</v>
      </c>
      <c r="K24" s="148" t="s">
        <v>203</v>
      </c>
      <c r="L24" s="149"/>
      <c r="M24" s="156"/>
      <c r="N24" s="155"/>
      <c r="O24" s="102"/>
      <c r="AF24" s="127"/>
    </row>
    <row r="25" spans="2:32" s="97" customFormat="1" ht="16.5" customHeight="1">
      <c r="B25" s="102" t="s">
        <v>212</v>
      </c>
      <c r="C25" s="102" t="s">
        <v>25</v>
      </c>
      <c r="D25" s="102" t="s">
        <v>46</v>
      </c>
      <c r="E25" s="102" t="s">
        <v>31</v>
      </c>
      <c r="F25" s="102">
        <v>5463</v>
      </c>
      <c r="G25" s="102" t="s">
        <v>28</v>
      </c>
      <c r="H25" s="102">
        <v>5686</v>
      </c>
      <c r="I25" s="98"/>
      <c r="J25" s="102" t="s">
        <v>213</v>
      </c>
      <c r="K25" s="148" t="s">
        <v>72</v>
      </c>
      <c r="L25" s="149"/>
      <c r="M25" s="156"/>
      <c r="N25" s="155"/>
      <c r="O25" s="102"/>
      <c r="AF25" s="127"/>
    </row>
    <row r="26" spans="2:32" s="97" customFormat="1" ht="16.5" customHeight="1">
      <c r="B26" s="102" t="s">
        <v>212</v>
      </c>
      <c r="C26" s="102" t="s">
        <v>25</v>
      </c>
      <c r="D26" s="102">
        <v>205</v>
      </c>
      <c r="E26" s="102" t="s">
        <v>31</v>
      </c>
      <c r="F26" s="102">
        <v>5463</v>
      </c>
      <c r="G26" s="102" t="s">
        <v>28</v>
      </c>
      <c r="H26" s="102">
        <v>5696</v>
      </c>
      <c r="I26" s="98"/>
      <c r="J26" s="102" t="s">
        <v>213</v>
      </c>
      <c r="K26" s="148" t="s">
        <v>204</v>
      </c>
      <c r="L26" s="149"/>
      <c r="M26" s="156"/>
      <c r="N26" s="155"/>
      <c r="O26" s="102"/>
      <c r="AF26" s="127"/>
    </row>
    <row r="27" spans="2:32" s="97" customFormat="1" ht="16.5" customHeight="1">
      <c r="B27" s="102" t="s">
        <v>212</v>
      </c>
      <c r="C27" s="102" t="s">
        <v>25</v>
      </c>
      <c r="D27" s="102">
        <v>205</v>
      </c>
      <c r="E27" s="102" t="s">
        <v>31</v>
      </c>
      <c r="F27" s="102">
        <v>5463</v>
      </c>
      <c r="G27" s="102" t="s">
        <v>28</v>
      </c>
      <c r="H27" s="102">
        <v>5734</v>
      </c>
      <c r="I27" s="98"/>
      <c r="J27" s="102" t="s">
        <v>213</v>
      </c>
      <c r="K27" s="148" t="s">
        <v>161</v>
      </c>
      <c r="L27" s="149"/>
      <c r="M27" s="156"/>
      <c r="N27" s="155"/>
      <c r="O27" s="102"/>
      <c r="AF27" s="127"/>
    </row>
    <row r="28" spans="2:32" s="97" customFormat="1" ht="16.5" customHeight="1">
      <c r="B28" s="102" t="s">
        <v>212</v>
      </c>
      <c r="C28" s="102" t="s">
        <v>25</v>
      </c>
      <c r="D28" s="102">
        <v>205</v>
      </c>
      <c r="E28" s="102" t="s">
        <v>31</v>
      </c>
      <c r="F28" s="102">
        <v>5463</v>
      </c>
      <c r="G28" s="102" t="s">
        <v>28</v>
      </c>
      <c r="H28" s="102">
        <v>5736</v>
      </c>
      <c r="I28" s="98"/>
      <c r="J28" s="102" t="s">
        <v>213</v>
      </c>
      <c r="K28" s="148" t="s">
        <v>205</v>
      </c>
      <c r="L28" s="149"/>
      <c r="M28" s="100"/>
      <c r="N28" s="101"/>
      <c r="O28" s="102"/>
      <c r="AF28" s="127"/>
    </row>
    <row r="29" spans="2:32" s="97" customFormat="1" ht="16.5" customHeight="1">
      <c r="B29" s="102" t="s">
        <v>212</v>
      </c>
      <c r="C29" s="102" t="s">
        <v>25</v>
      </c>
      <c r="D29" s="102" t="s">
        <v>52</v>
      </c>
      <c r="E29" s="102" t="s">
        <v>53</v>
      </c>
      <c r="F29" s="102">
        <v>5463</v>
      </c>
      <c r="G29" s="102" t="s">
        <v>28</v>
      </c>
      <c r="H29" s="102" t="s">
        <v>54</v>
      </c>
      <c r="I29" s="98"/>
      <c r="J29" s="102" t="s">
        <v>213</v>
      </c>
      <c r="K29" s="148" t="s">
        <v>55</v>
      </c>
      <c r="L29" s="150"/>
      <c r="M29" s="100"/>
      <c r="N29" s="101"/>
      <c r="O29" s="102"/>
      <c r="AF29" s="127"/>
    </row>
    <row r="30" spans="2:32" s="97" customFormat="1" ht="16.5" customHeight="1">
      <c r="B30" s="102" t="s">
        <v>212</v>
      </c>
      <c r="C30" s="102" t="s">
        <v>25</v>
      </c>
      <c r="D30" s="102">
        <v>209</v>
      </c>
      <c r="E30" s="102">
        <v>5091</v>
      </c>
      <c r="F30" s="102">
        <v>5463</v>
      </c>
      <c r="G30" s="102" t="s">
        <v>28</v>
      </c>
      <c r="H30" s="102">
        <v>5484</v>
      </c>
      <c r="I30" s="98"/>
      <c r="J30" s="102" t="s">
        <v>213</v>
      </c>
      <c r="K30" s="148" t="s">
        <v>56</v>
      </c>
      <c r="L30" s="150"/>
      <c r="M30" s="100"/>
      <c r="N30" s="101"/>
      <c r="O30" s="102"/>
      <c r="AF30" s="126"/>
    </row>
    <row r="31" spans="2:32" s="112" customFormat="1" ht="16.5" customHeight="1">
      <c r="B31" s="96" t="s">
        <v>212</v>
      </c>
      <c r="C31" s="96" t="s">
        <v>25</v>
      </c>
      <c r="D31" s="96" t="s">
        <v>57</v>
      </c>
      <c r="E31" s="96" t="s">
        <v>31</v>
      </c>
      <c r="F31" s="96">
        <v>5463</v>
      </c>
      <c r="G31" s="96" t="s">
        <v>28</v>
      </c>
      <c r="H31" s="96" t="s">
        <v>59</v>
      </c>
      <c r="I31" s="152"/>
      <c r="J31" s="96" t="s">
        <v>213</v>
      </c>
      <c r="K31" s="130" t="s">
        <v>192</v>
      </c>
      <c r="L31" s="99"/>
      <c r="M31" s="139">
        <f>ROUND(AF31,0)</f>
        <v>0</v>
      </c>
      <c r="N31" s="111" t="s">
        <v>60</v>
      </c>
      <c r="O31" s="96"/>
      <c r="AF31" s="107">
        <f>(M17+M18+M19)*0.1547</f>
        <v>0</v>
      </c>
    </row>
    <row r="32" spans="2:32" s="112" customFormat="1" ht="16.5" customHeight="1">
      <c r="B32" s="96" t="s">
        <v>212</v>
      </c>
      <c r="C32" s="96" t="s">
        <v>25</v>
      </c>
      <c r="D32" s="96" t="s">
        <v>57</v>
      </c>
      <c r="E32" s="96" t="s">
        <v>31</v>
      </c>
      <c r="F32" s="96">
        <v>5463</v>
      </c>
      <c r="G32" s="96" t="s">
        <v>28</v>
      </c>
      <c r="H32" s="96">
        <v>5665</v>
      </c>
      <c r="I32" s="152"/>
      <c r="J32" s="96" t="s">
        <v>213</v>
      </c>
      <c r="K32" s="130" t="s">
        <v>190</v>
      </c>
      <c r="L32" s="99"/>
      <c r="M32" s="139">
        <f>ROUND(AF32,0)</f>
        <v>0</v>
      </c>
      <c r="N32" s="111" t="s">
        <v>60</v>
      </c>
      <c r="O32" s="96"/>
      <c r="AF32" s="107">
        <f>(M14+M15+M16+M17+M18+M19)*0.0765</f>
        <v>0</v>
      </c>
    </row>
    <row r="33" spans="2:32" s="112" customFormat="1" ht="16.5" customHeight="1">
      <c r="B33" s="96" t="s">
        <v>212</v>
      </c>
      <c r="C33" s="96" t="s">
        <v>25</v>
      </c>
      <c r="D33" s="96">
        <v>212</v>
      </c>
      <c r="E33" s="96" t="s">
        <v>31</v>
      </c>
      <c r="F33" s="96">
        <v>5463</v>
      </c>
      <c r="G33" s="96" t="s">
        <v>28</v>
      </c>
      <c r="H33" s="96">
        <v>5671</v>
      </c>
      <c r="I33" s="152"/>
      <c r="J33" s="96" t="s">
        <v>213</v>
      </c>
      <c r="K33" s="130" t="s">
        <v>193</v>
      </c>
      <c r="L33" s="99"/>
      <c r="M33" s="139">
        <f>ROUND(AF33,0)</f>
        <v>0</v>
      </c>
      <c r="N33" s="111" t="s">
        <v>60</v>
      </c>
      <c r="O33" s="96"/>
      <c r="AF33" s="107">
        <f>(M17+M18+M19)*0.003864</f>
        <v>0</v>
      </c>
    </row>
    <row r="34" spans="2:32" s="112" customFormat="1" ht="16.5" customHeight="1">
      <c r="B34" s="96" t="s">
        <v>212</v>
      </c>
      <c r="C34" s="96" t="s">
        <v>25</v>
      </c>
      <c r="D34" s="96" t="s">
        <v>57</v>
      </c>
      <c r="E34" s="96" t="s">
        <v>31</v>
      </c>
      <c r="F34" s="96">
        <v>5463</v>
      </c>
      <c r="G34" s="96" t="s">
        <v>28</v>
      </c>
      <c r="H34" s="96">
        <v>5672</v>
      </c>
      <c r="I34" s="152"/>
      <c r="J34" s="96" t="s">
        <v>213</v>
      </c>
      <c r="K34" s="130" t="s">
        <v>191</v>
      </c>
      <c r="L34" s="99"/>
      <c r="M34" s="139">
        <f>ROUND(AF34,0)</f>
        <v>0</v>
      </c>
      <c r="N34" s="111" t="s">
        <v>60</v>
      </c>
      <c r="O34" s="96"/>
      <c r="AF34" s="107">
        <f>(M14+M15+M16+M17+M18+M19)*0.0227</f>
        <v>0</v>
      </c>
    </row>
    <row r="35" spans="2:32" s="112" customFormat="1" ht="16.5" customHeight="1">
      <c r="B35" s="96" t="s">
        <v>212</v>
      </c>
      <c r="C35" s="96" t="s">
        <v>25</v>
      </c>
      <c r="D35" s="96">
        <v>212</v>
      </c>
      <c r="E35" s="96" t="s">
        <v>31</v>
      </c>
      <c r="F35" s="96">
        <v>5463</v>
      </c>
      <c r="G35" s="96" t="s">
        <v>28</v>
      </c>
      <c r="H35" s="96">
        <v>5673</v>
      </c>
      <c r="I35" s="152"/>
      <c r="J35" s="96" t="s">
        <v>213</v>
      </c>
      <c r="K35" s="130" t="s">
        <v>194</v>
      </c>
      <c r="L35" s="99"/>
      <c r="M35" s="139">
        <f>ROUND(AF35,0)</f>
        <v>0</v>
      </c>
      <c r="N35" s="111" t="s">
        <v>60</v>
      </c>
      <c r="O35" s="96"/>
      <c r="AF35" s="107">
        <f>(L36)*8500</f>
        <v>0</v>
      </c>
    </row>
    <row r="36" spans="2:32" s="112" customFormat="1" ht="16.5" customHeight="1">
      <c r="B36" s="96"/>
      <c r="C36" s="96"/>
      <c r="D36" s="96"/>
      <c r="E36" s="96"/>
      <c r="F36" s="96"/>
      <c r="G36" s="96"/>
      <c r="H36" s="96"/>
      <c r="I36" s="152"/>
      <c r="J36" s="96"/>
      <c r="K36" s="133" t="s">
        <v>170</v>
      </c>
      <c r="L36" s="99">
        <f>SUM(L17:L19)</f>
        <v>0</v>
      </c>
      <c r="M36" s="153">
        <f>SUBTOTAL(9,M14:M35)</f>
        <v>0</v>
      </c>
      <c r="N36" s="111"/>
      <c r="O36" s="96"/>
      <c r="AF36" s="127"/>
    </row>
    <row r="37" spans="2:32" s="97" customFormat="1" ht="16.5" customHeight="1">
      <c r="B37" s="102" t="s">
        <v>212</v>
      </c>
      <c r="C37" s="102" t="s">
        <v>25</v>
      </c>
      <c r="D37" s="102">
        <v>203</v>
      </c>
      <c r="E37" s="102" t="s">
        <v>37</v>
      </c>
      <c r="F37" s="102" t="s">
        <v>38</v>
      </c>
      <c r="G37" s="102" t="s">
        <v>28</v>
      </c>
      <c r="H37" s="102" t="s">
        <v>29</v>
      </c>
      <c r="I37" s="98"/>
      <c r="J37" s="102" t="s">
        <v>213</v>
      </c>
      <c r="K37" s="148" t="s">
        <v>199</v>
      </c>
      <c r="L37" s="149"/>
      <c r="M37" s="100"/>
      <c r="N37" s="155"/>
      <c r="O37" s="102"/>
      <c r="AF37" s="126"/>
    </row>
    <row r="38" spans="2:32" s="97" customFormat="1" ht="16.5" customHeight="1">
      <c r="B38" s="102" t="s">
        <v>212</v>
      </c>
      <c r="C38" s="102" t="s">
        <v>25</v>
      </c>
      <c r="D38" s="102">
        <v>203</v>
      </c>
      <c r="E38" s="102" t="s">
        <v>37</v>
      </c>
      <c r="F38" s="102" t="s">
        <v>38</v>
      </c>
      <c r="G38" s="102" t="s">
        <v>28</v>
      </c>
      <c r="H38" s="102" t="s">
        <v>30</v>
      </c>
      <c r="I38" s="98"/>
      <c r="J38" s="102" t="s">
        <v>213</v>
      </c>
      <c r="K38" s="148" t="s">
        <v>206</v>
      </c>
      <c r="L38" s="149"/>
      <c r="M38" s="100"/>
      <c r="N38" s="101"/>
      <c r="O38" s="102"/>
      <c r="AF38" s="126"/>
    </row>
    <row r="39" spans="2:32" s="97" customFormat="1" ht="16.5" customHeight="1">
      <c r="B39" s="102" t="s">
        <v>212</v>
      </c>
      <c r="C39" s="102" t="s">
        <v>25</v>
      </c>
      <c r="D39" s="102">
        <v>204</v>
      </c>
      <c r="E39" s="102" t="s">
        <v>37</v>
      </c>
      <c r="F39" s="102" t="s">
        <v>38</v>
      </c>
      <c r="G39" s="102" t="s">
        <v>28</v>
      </c>
      <c r="H39" s="102">
        <v>5574</v>
      </c>
      <c r="I39" s="98"/>
      <c r="J39" s="102" t="s">
        <v>213</v>
      </c>
      <c r="K39" s="148" t="s">
        <v>45</v>
      </c>
      <c r="L39" s="149"/>
      <c r="M39" s="100"/>
      <c r="N39" s="101"/>
      <c r="O39" s="102"/>
      <c r="AF39" s="126"/>
    </row>
    <row r="40" spans="2:32" s="97" customFormat="1" ht="16.5" customHeight="1">
      <c r="B40" s="102" t="s">
        <v>212</v>
      </c>
      <c r="C40" s="102" t="s">
        <v>25</v>
      </c>
      <c r="D40" s="102" t="s">
        <v>46</v>
      </c>
      <c r="E40" s="102" t="s">
        <v>37</v>
      </c>
      <c r="F40" s="102" t="s">
        <v>38</v>
      </c>
      <c r="G40" s="102" t="s">
        <v>28</v>
      </c>
      <c r="H40" s="102" t="s">
        <v>47</v>
      </c>
      <c r="I40" s="98"/>
      <c r="J40" s="102" t="s">
        <v>213</v>
      </c>
      <c r="K40" s="148" t="s">
        <v>50</v>
      </c>
      <c r="L40" s="149"/>
      <c r="M40" s="100"/>
      <c r="N40" s="101"/>
      <c r="O40" s="102"/>
      <c r="AF40" s="126"/>
    </row>
    <row r="41" spans="2:32" s="97" customFormat="1" ht="16.5" customHeight="1">
      <c r="B41" s="102" t="s">
        <v>212</v>
      </c>
      <c r="C41" s="102" t="s">
        <v>25</v>
      </c>
      <c r="D41" s="102" t="s">
        <v>46</v>
      </c>
      <c r="E41" s="102" t="s">
        <v>37</v>
      </c>
      <c r="F41" s="102" t="s">
        <v>38</v>
      </c>
      <c r="G41" s="102" t="s">
        <v>28</v>
      </c>
      <c r="H41" s="102">
        <v>5686</v>
      </c>
      <c r="I41" s="98"/>
      <c r="J41" s="102" t="s">
        <v>213</v>
      </c>
      <c r="K41" s="148" t="s">
        <v>51</v>
      </c>
      <c r="L41" s="149"/>
      <c r="M41" s="100"/>
      <c r="N41" s="101"/>
      <c r="O41" s="102"/>
      <c r="AF41" s="126"/>
    </row>
    <row r="42" spans="2:32" s="112" customFormat="1" ht="16.5" customHeight="1">
      <c r="B42" s="96" t="s">
        <v>212</v>
      </c>
      <c r="C42" s="96" t="s">
        <v>25</v>
      </c>
      <c r="D42" s="96" t="s">
        <v>57</v>
      </c>
      <c r="E42" s="96" t="s">
        <v>37</v>
      </c>
      <c r="F42" s="96" t="s">
        <v>38</v>
      </c>
      <c r="G42" s="96" t="s">
        <v>28</v>
      </c>
      <c r="H42" s="96">
        <v>5665</v>
      </c>
      <c r="I42" s="152"/>
      <c r="J42" s="96" t="s">
        <v>213</v>
      </c>
      <c r="K42" s="130" t="s">
        <v>190</v>
      </c>
      <c r="L42" s="99"/>
      <c r="M42" s="139">
        <f>ROUND(AF42,0)</f>
        <v>0</v>
      </c>
      <c r="N42" s="111" t="s">
        <v>61</v>
      </c>
      <c r="O42" s="96"/>
      <c r="AF42" s="107">
        <f>(M37+M38)*0.0765</f>
        <v>0</v>
      </c>
    </row>
    <row r="43" spans="2:32" s="112" customFormat="1" ht="16.5" customHeight="1">
      <c r="B43" s="96" t="s">
        <v>212</v>
      </c>
      <c r="C43" s="96" t="s">
        <v>25</v>
      </c>
      <c r="D43" s="96" t="s">
        <v>57</v>
      </c>
      <c r="E43" s="96" t="s">
        <v>37</v>
      </c>
      <c r="F43" s="96" t="s">
        <v>38</v>
      </c>
      <c r="G43" s="96" t="s">
        <v>28</v>
      </c>
      <c r="H43" s="96">
        <v>5672</v>
      </c>
      <c r="I43" s="152"/>
      <c r="J43" s="96" t="s">
        <v>213</v>
      </c>
      <c r="K43" s="130" t="s">
        <v>191</v>
      </c>
      <c r="L43" s="99"/>
      <c r="M43" s="139">
        <f>ROUND(AF43,0)</f>
        <v>0</v>
      </c>
      <c r="N43" s="111" t="s">
        <v>61</v>
      </c>
      <c r="O43" s="96"/>
      <c r="AF43" s="107">
        <f>(M37+M38)*0.0227</f>
        <v>0</v>
      </c>
    </row>
    <row r="44" spans="2:32" s="112" customFormat="1" ht="16.5" customHeight="1">
      <c r="B44" s="96"/>
      <c r="C44" s="96"/>
      <c r="D44" s="96"/>
      <c r="E44" s="96"/>
      <c r="F44" s="96"/>
      <c r="G44" s="96"/>
      <c r="H44" s="96"/>
      <c r="I44" s="152"/>
      <c r="J44" s="96"/>
      <c r="K44" s="129" t="s">
        <v>116</v>
      </c>
      <c r="L44" s="99"/>
      <c r="M44" s="153">
        <f>SUBTOTAL(9,M37:M43)</f>
        <v>0</v>
      </c>
      <c r="N44" s="111"/>
      <c r="O44" s="96"/>
      <c r="AF44" s="127"/>
    </row>
    <row r="45" spans="2:32" s="97" customFormat="1" ht="16.5" customHeight="1">
      <c r="B45" s="102" t="s">
        <v>212</v>
      </c>
      <c r="C45" s="102" t="s">
        <v>25</v>
      </c>
      <c r="D45" s="102">
        <v>203</v>
      </c>
      <c r="E45" s="102" t="s">
        <v>31</v>
      </c>
      <c r="F45" s="102" t="s">
        <v>64</v>
      </c>
      <c r="G45" s="102" t="s">
        <v>28</v>
      </c>
      <c r="H45" s="102" t="s">
        <v>65</v>
      </c>
      <c r="I45" s="98"/>
      <c r="J45" s="102" t="s">
        <v>213</v>
      </c>
      <c r="K45" s="148" t="s">
        <v>195</v>
      </c>
      <c r="L45" s="149"/>
      <c r="M45" s="100"/>
      <c r="N45" s="155"/>
      <c r="O45" s="102"/>
      <c r="AF45" s="127"/>
    </row>
    <row r="46" spans="2:32" s="97" customFormat="1" ht="16.5" customHeight="1">
      <c r="B46" s="102" t="s">
        <v>212</v>
      </c>
      <c r="C46" s="102" t="s">
        <v>25</v>
      </c>
      <c r="D46" s="102">
        <v>209</v>
      </c>
      <c r="E46" s="102">
        <v>5091</v>
      </c>
      <c r="F46" s="102" t="s">
        <v>64</v>
      </c>
      <c r="G46" s="102" t="s">
        <v>28</v>
      </c>
      <c r="H46" s="102">
        <v>5484</v>
      </c>
      <c r="I46" s="98"/>
      <c r="J46" s="102" t="s">
        <v>213</v>
      </c>
      <c r="K46" s="148" t="s">
        <v>56</v>
      </c>
      <c r="L46" s="150"/>
      <c r="M46" s="100"/>
      <c r="N46" s="101"/>
      <c r="O46" s="102"/>
      <c r="AF46" s="127"/>
    </row>
    <row r="47" spans="2:32" s="97" customFormat="1" ht="16.5" customHeight="1">
      <c r="B47" s="102" t="s">
        <v>212</v>
      </c>
      <c r="C47" s="102" t="s">
        <v>25</v>
      </c>
      <c r="D47" s="102">
        <v>203</v>
      </c>
      <c r="E47" s="102" t="s">
        <v>37</v>
      </c>
      <c r="F47" s="102" t="s">
        <v>64</v>
      </c>
      <c r="G47" s="102" t="s">
        <v>28</v>
      </c>
      <c r="H47" s="102" t="s">
        <v>29</v>
      </c>
      <c r="I47" s="98"/>
      <c r="J47" s="102" t="s">
        <v>213</v>
      </c>
      <c r="K47" s="148" t="s">
        <v>198</v>
      </c>
      <c r="L47" s="149"/>
      <c r="M47" s="100"/>
      <c r="N47" s="101"/>
      <c r="O47" s="102"/>
      <c r="AF47" s="127"/>
    </row>
    <row r="48" spans="2:32" s="97" customFormat="1" ht="16.5" customHeight="1">
      <c r="B48" s="102" t="s">
        <v>212</v>
      </c>
      <c r="C48" s="102" t="s">
        <v>25</v>
      </c>
      <c r="D48" s="102">
        <v>203</v>
      </c>
      <c r="E48" s="102" t="s">
        <v>37</v>
      </c>
      <c r="F48" s="102" t="s">
        <v>64</v>
      </c>
      <c r="G48" s="102" t="s">
        <v>28</v>
      </c>
      <c r="H48" s="102" t="s">
        <v>30</v>
      </c>
      <c r="I48" s="98"/>
      <c r="J48" s="102" t="s">
        <v>213</v>
      </c>
      <c r="K48" s="148" t="s">
        <v>197</v>
      </c>
      <c r="L48" s="149"/>
      <c r="M48" s="100"/>
      <c r="N48" s="101"/>
      <c r="O48" s="102"/>
      <c r="AF48" s="127"/>
    </row>
    <row r="49" spans="2:32" s="112" customFormat="1" ht="16.5" customHeight="1">
      <c r="B49" s="96" t="s">
        <v>212</v>
      </c>
      <c r="C49" s="96" t="s">
        <v>25</v>
      </c>
      <c r="D49" s="96" t="s">
        <v>57</v>
      </c>
      <c r="E49" s="96" t="s">
        <v>31</v>
      </c>
      <c r="F49" s="96" t="s">
        <v>64</v>
      </c>
      <c r="G49" s="96" t="s">
        <v>28</v>
      </c>
      <c r="H49" s="96">
        <v>5665</v>
      </c>
      <c r="I49" s="152"/>
      <c r="J49" s="96" t="s">
        <v>213</v>
      </c>
      <c r="K49" s="130" t="s">
        <v>190</v>
      </c>
      <c r="L49" s="99"/>
      <c r="M49" s="139">
        <f>ROUND(AF49,0)</f>
        <v>0</v>
      </c>
      <c r="N49" s="111" t="s">
        <v>60</v>
      </c>
      <c r="O49" s="96"/>
      <c r="AF49" s="107">
        <f>(M45)*0.0765</f>
        <v>0</v>
      </c>
    </row>
    <row r="50" spans="2:32" s="112" customFormat="1" ht="16.5" customHeight="1">
      <c r="B50" s="96" t="s">
        <v>212</v>
      </c>
      <c r="C50" s="96" t="s">
        <v>25</v>
      </c>
      <c r="D50" s="96" t="s">
        <v>57</v>
      </c>
      <c r="E50" s="96" t="s">
        <v>31</v>
      </c>
      <c r="F50" s="96" t="s">
        <v>64</v>
      </c>
      <c r="G50" s="96" t="s">
        <v>28</v>
      </c>
      <c r="H50" s="96">
        <v>5672</v>
      </c>
      <c r="I50" s="152"/>
      <c r="J50" s="96" t="s">
        <v>213</v>
      </c>
      <c r="K50" s="130" t="s">
        <v>191</v>
      </c>
      <c r="L50" s="99"/>
      <c r="M50" s="139">
        <f>ROUND(AF50,0)</f>
        <v>0</v>
      </c>
      <c r="N50" s="111" t="s">
        <v>60</v>
      </c>
      <c r="O50" s="96"/>
      <c r="AF50" s="107">
        <f>(M45)*0.0227</f>
        <v>0</v>
      </c>
    </row>
    <row r="51" spans="2:32" s="112" customFormat="1" ht="16.5" customHeight="1">
      <c r="B51" s="96" t="s">
        <v>212</v>
      </c>
      <c r="C51" s="96" t="s">
        <v>25</v>
      </c>
      <c r="D51" s="96" t="s">
        <v>57</v>
      </c>
      <c r="E51" s="96" t="s">
        <v>37</v>
      </c>
      <c r="F51" s="96" t="s">
        <v>64</v>
      </c>
      <c r="G51" s="96" t="s">
        <v>28</v>
      </c>
      <c r="H51" s="96">
        <v>5665</v>
      </c>
      <c r="I51" s="152"/>
      <c r="J51" s="96" t="s">
        <v>213</v>
      </c>
      <c r="K51" s="130" t="s">
        <v>190</v>
      </c>
      <c r="L51" s="99"/>
      <c r="M51" s="139">
        <f>ROUND(AF51,0)</f>
        <v>0</v>
      </c>
      <c r="N51" s="111" t="s">
        <v>61</v>
      </c>
      <c r="O51" s="96"/>
      <c r="AF51" s="107">
        <f>(M47+M48)*0.0765</f>
        <v>0</v>
      </c>
    </row>
    <row r="52" spans="2:32" s="112" customFormat="1" ht="16.5" customHeight="1">
      <c r="B52" s="96" t="s">
        <v>212</v>
      </c>
      <c r="C52" s="96" t="s">
        <v>25</v>
      </c>
      <c r="D52" s="96" t="s">
        <v>57</v>
      </c>
      <c r="E52" s="96" t="s">
        <v>37</v>
      </c>
      <c r="F52" s="96" t="s">
        <v>64</v>
      </c>
      <c r="G52" s="96" t="s">
        <v>28</v>
      </c>
      <c r="H52" s="96">
        <v>5672</v>
      </c>
      <c r="I52" s="152"/>
      <c r="J52" s="96" t="s">
        <v>213</v>
      </c>
      <c r="K52" s="130" t="s">
        <v>191</v>
      </c>
      <c r="L52" s="99"/>
      <c r="M52" s="139">
        <f>ROUND(AF52,0)</f>
        <v>0</v>
      </c>
      <c r="N52" s="111" t="s">
        <v>61</v>
      </c>
      <c r="O52" s="96"/>
      <c r="AF52" s="107">
        <f>(M47+M48)*0.0227</f>
        <v>0</v>
      </c>
    </row>
    <row r="53" spans="2:32" s="112" customFormat="1" ht="16.5" customHeight="1">
      <c r="B53" s="96"/>
      <c r="C53" s="96"/>
      <c r="D53" s="96"/>
      <c r="E53" s="96"/>
      <c r="F53" s="96"/>
      <c r="G53" s="96"/>
      <c r="H53" s="96"/>
      <c r="I53" s="152"/>
      <c r="J53" s="96"/>
      <c r="K53" s="131" t="s">
        <v>196</v>
      </c>
      <c r="L53" s="99"/>
      <c r="M53" s="153">
        <f>SUBTOTAL(9,M45:M52)</f>
        <v>0</v>
      </c>
      <c r="N53" s="111"/>
      <c r="O53" s="96"/>
      <c r="AF53" s="127"/>
    </row>
    <row r="54" spans="2:32" s="112" customFormat="1" ht="16.5" customHeight="1">
      <c r="B54" s="96"/>
      <c r="C54" s="96"/>
      <c r="D54" s="96"/>
      <c r="E54" s="96"/>
      <c r="F54" s="96"/>
      <c r="G54" s="96"/>
      <c r="H54" s="96"/>
      <c r="I54" s="113"/>
      <c r="J54" s="104"/>
      <c r="K54" s="105" t="s">
        <v>62</v>
      </c>
      <c r="L54" s="106">
        <f>SUBTOTAL(9,L8:L43)</f>
        <v>0</v>
      </c>
      <c r="M54" s="154">
        <f t="shared" ref="M54" si="0">SUBTOTAL(9,M8:M53)</f>
        <v>0</v>
      </c>
      <c r="N54" s="111"/>
      <c r="O54" s="96"/>
      <c r="AF54" s="127"/>
    </row>
    <row r="55" spans="2:32" s="120" customFormat="1" ht="5.25" customHeight="1">
      <c r="B55" s="114"/>
      <c r="C55" s="114"/>
      <c r="D55" s="114"/>
      <c r="E55" s="114"/>
      <c r="F55" s="114"/>
      <c r="G55" s="114"/>
      <c r="H55" s="114"/>
      <c r="I55" s="115"/>
      <c r="J55" s="116"/>
      <c r="K55" s="117"/>
      <c r="L55" s="118"/>
      <c r="M55" s="119"/>
      <c r="AF55" s="128"/>
    </row>
    <row r="56" spans="2:32" s="120" customFormat="1" ht="15">
      <c r="B56" s="114"/>
      <c r="C56" s="114"/>
      <c r="D56" s="114"/>
      <c r="E56" s="114"/>
      <c r="F56" s="114"/>
      <c r="G56" s="114"/>
      <c r="H56" s="114"/>
      <c r="I56" s="115"/>
      <c r="J56" s="110"/>
      <c r="K56" s="158" t="str">
        <f>IF((M54)&gt;(STAFFING!C6+STAFFING!C7),"Exceeded the allocation!",IF((M54)&lt;&gt;(STAFFING!C6+STAFFING!C7),"Funds remain to allocate.","Budget is balanced."))</f>
        <v>Funds remain to allocate.</v>
      </c>
      <c r="L56" s="158"/>
      <c r="M56" s="121">
        <f>STAFFING!C6+STAFFING!C7-'Title I Budget Worksheet'!M54</f>
        <v>620845</v>
      </c>
      <c r="AF56" s="128"/>
    </row>
    <row r="57" spans="2:32" s="120" customFormat="1" ht="10.5" customHeight="1">
      <c r="B57" s="20"/>
      <c r="C57" s="20"/>
      <c r="D57" s="20"/>
      <c r="E57" s="20"/>
      <c r="F57" s="20"/>
      <c r="G57" s="20"/>
      <c r="H57" s="20"/>
      <c r="I57" s="19"/>
      <c r="J57" s="20"/>
      <c r="K57" s="21"/>
      <c r="L57" s="22"/>
      <c r="M57" s="23"/>
      <c r="N57" s="24"/>
      <c r="O57" s="24"/>
      <c r="AF57" s="128"/>
    </row>
    <row r="58" spans="2:32" s="120" customFormat="1" ht="16.5" customHeight="1">
      <c r="B58" s="157" t="s">
        <v>83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AF58" s="128"/>
    </row>
    <row r="59" spans="2:32" s="33" customFormat="1" ht="11.25" customHeight="1" thickBo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2"/>
      <c r="M59" s="23"/>
      <c r="AF59" s="138"/>
    </row>
    <row r="60" spans="2:32" ht="16.5" customHeight="1" thickBot="1">
      <c r="B60" s="66"/>
      <c r="C60" s="66"/>
      <c r="D60" s="34"/>
      <c r="E60" s="34"/>
      <c r="G60" s="66"/>
      <c r="H60" s="66"/>
      <c r="I60" s="66"/>
      <c r="J60" s="30" t="s">
        <v>81</v>
      </c>
      <c r="K60" s="94"/>
      <c r="L60" s="34"/>
      <c r="M60" s="87" t="s">
        <v>63</v>
      </c>
      <c r="N60" s="89"/>
    </row>
    <row r="61" spans="2:32" s="33" customFormat="1" ht="11.25" customHeight="1" thickBot="1">
      <c r="B61" s="36"/>
      <c r="C61" s="36"/>
      <c r="D61" s="36"/>
      <c r="E61" s="36"/>
      <c r="F61" s="36"/>
      <c r="G61" s="36"/>
      <c r="H61" s="36"/>
      <c r="I61" s="36"/>
      <c r="J61" s="36"/>
      <c r="K61" s="91"/>
      <c r="L61" s="22"/>
      <c r="M61" s="88"/>
      <c r="AF61" s="138"/>
    </row>
    <row r="62" spans="2:32" ht="16.5" customHeight="1" thickBot="1">
      <c r="B62" s="66"/>
      <c r="C62" s="66"/>
      <c r="D62" s="34"/>
      <c r="E62" s="34"/>
      <c r="G62" s="66"/>
      <c r="H62" s="66"/>
      <c r="I62" s="66"/>
      <c r="J62" s="30" t="s">
        <v>82</v>
      </c>
      <c r="K62" s="94"/>
      <c r="L62" s="93"/>
      <c r="M62" s="87" t="s">
        <v>63</v>
      </c>
      <c r="N62" s="89"/>
    </row>
    <row r="63" spans="2:32" s="33" customFormat="1" ht="11.25" customHeight="1" thickBot="1">
      <c r="B63" s="36"/>
      <c r="C63" s="36"/>
      <c r="D63" s="36"/>
      <c r="E63" s="36"/>
      <c r="F63" s="36"/>
      <c r="G63" s="36"/>
      <c r="H63" s="36"/>
      <c r="I63" s="36"/>
      <c r="J63" s="36"/>
      <c r="K63" s="91"/>
      <c r="L63" s="22"/>
      <c r="M63" s="88"/>
      <c r="AF63" s="138"/>
    </row>
    <row r="64" spans="2:32" ht="16.5" customHeight="1" thickBot="1">
      <c r="B64" s="66"/>
      <c r="C64" s="66"/>
      <c r="D64" s="34"/>
      <c r="E64" s="34"/>
      <c r="G64" s="66"/>
      <c r="H64" s="66"/>
      <c r="I64" s="66"/>
      <c r="J64" s="30" t="s">
        <v>68</v>
      </c>
      <c r="K64" s="94"/>
      <c r="L64" s="93"/>
      <c r="M64" s="87" t="s">
        <v>63</v>
      </c>
      <c r="N64" s="31"/>
    </row>
    <row r="65" spans="9:14" ht="16.5" customHeight="1">
      <c r="I65" s="26"/>
      <c r="J65" s="34"/>
      <c r="K65" s="92"/>
      <c r="N65" s="90"/>
    </row>
  </sheetData>
  <sheetProtection password="DCD3" sheet="1" objects="1" scenarios="1" selectLockedCells="1"/>
  <sortState ref="B8:O53">
    <sortCondition ref="E8:E53"/>
  </sortState>
  <mergeCells count="8">
    <mergeCell ref="B58:O58"/>
    <mergeCell ref="K56:L56"/>
    <mergeCell ref="B6:K6"/>
    <mergeCell ref="H2:I2"/>
    <mergeCell ref="K3:M3"/>
    <mergeCell ref="H3:I3"/>
    <mergeCell ref="H4:I4"/>
    <mergeCell ref="H5:I5"/>
  </mergeCells>
  <conditionalFormatting sqref="K56">
    <cfRule type="containsText" dxfId="2" priority="4" stopIfTrue="1" operator="containsText" text="balanced">
      <formula>NOT(ISERROR(SEARCH("balanced",K56)))</formula>
    </cfRule>
  </conditionalFormatting>
  <conditionalFormatting sqref="N13">
    <cfRule type="containsText" dxfId="1" priority="1" stopIfTrue="1" operator="containsText" text="balanced">
      <formula>NOT(ISERROR(SEARCH("balanced",N13)))</formula>
    </cfRule>
  </conditionalFormatting>
  <printOptions horizontalCentered="1"/>
  <pageMargins left="0.25" right="0.25" top="0.6" bottom="0.5" header="0.25" footer="0.1"/>
  <pageSetup scale="71" fitToHeight="0" orientation="landscape"/>
  <headerFooter>
    <oddHeader>&amp;C&amp;"Arial Narrow,Bold"&amp;11PRINCE GEORGE'S COUNTY PUBLIC SCHOOLS&amp;10
&amp;"Arial Narrow,Regular"&amp;11Title Budget Plan</oddHeader>
    <oddFooter>&amp;L&amp;"Arial Narrow,Regular"&amp;9Prepared by Title I Office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  <pageSetUpPr fitToPage="1"/>
  </sheetPr>
  <dimension ref="B1:AF33"/>
  <sheetViews>
    <sheetView workbookViewId="0">
      <selection activeCell="B33" sqref="B33:H33"/>
    </sheetView>
  </sheetViews>
  <sheetFormatPr baseColWidth="10" defaultColWidth="8.83203125" defaultRowHeight="15" x14ac:dyDescent="0"/>
  <cols>
    <col min="1" max="1" width="8.83203125" style="3"/>
    <col min="2" max="2" width="42.5" style="3" bestFit="1" customWidth="1"/>
    <col min="3" max="3" width="10.5" style="3" customWidth="1"/>
    <col min="4" max="4" width="12.6640625" style="3" customWidth="1"/>
    <col min="5" max="5" width="13.1640625" style="3" customWidth="1"/>
    <col min="6" max="6" width="0.6640625" style="3" customWidth="1"/>
    <col min="7" max="7" width="13.6640625" style="3" customWidth="1"/>
    <col min="8" max="8" width="21.1640625" style="3" customWidth="1"/>
    <col min="9" max="19" width="11.1640625" style="3" customWidth="1"/>
    <col min="20" max="26" width="8.83203125" style="3"/>
    <col min="27" max="27" width="9.1640625" style="3" customWidth="1"/>
    <col min="28" max="29" width="9.1640625" style="7" hidden="1" customWidth="1"/>
    <col min="30" max="30" width="16.5" style="7" hidden="1" customWidth="1"/>
    <col min="31" max="31" width="16" style="7" hidden="1" customWidth="1"/>
    <col min="32" max="32" width="21.5" style="7" hidden="1" customWidth="1"/>
    <col min="33" max="16384" width="8.83203125" style="3"/>
  </cols>
  <sheetData>
    <row r="1" spans="2:32" ht="16">
      <c r="B1" s="178" t="s">
        <v>67</v>
      </c>
      <c r="C1" s="178"/>
      <c r="D1" s="178"/>
      <c r="E1" s="178"/>
      <c r="F1" s="178"/>
      <c r="G1" s="178"/>
      <c r="H1" s="178"/>
    </row>
    <row r="2" spans="2:32" ht="11.25" customHeight="1">
      <c r="B2" s="178"/>
      <c r="C2" s="178"/>
      <c r="D2" s="178"/>
      <c r="E2" s="178"/>
      <c r="F2" s="178"/>
      <c r="G2" s="178"/>
      <c r="H2" s="178"/>
    </row>
    <row r="3" spans="2:32" ht="17">
      <c r="B3" s="124" t="s">
        <v>209</v>
      </c>
      <c r="C3" s="122"/>
      <c r="D3" s="122"/>
      <c r="E3" s="122"/>
      <c r="F3" s="122"/>
      <c r="G3" s="122"/>
      <c r="H3" s="12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 ht="17">
      <c r="B4" s="125" t="s">
        <v>210</v>
      </c>
      <c r="C4" s="123"/>
      <c r="D4" s="123"/>
      <c r="E4" s="123"/>
      <c r="F4" s="123"/>
      <c r="G4" s="123"/>
      <c r="H4" s="12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AB4" s="7" t="s">
        <v>154</v>
      </c>
      <c r="AC4" s="7">
        <v>7.6499999999999999E-2</v>
      </c>
      <c r="AD4" s="108">
        <f>D12*AC4</f>
        <v>4811.9264999999996</v>
      </c>
      <c r="AE4" s="108">
        <f>D13*AC4</f>
        <v>5857.3755000000001</v>
      </c>
      <c r="AF4" s="108">
        <f>D14*AC4</f>
        <v>2540.5650000000001</v>
      </c>
    </row>
    <row r="5" spans="2:32">
      <c r="B5" s="12"/>
      <c r="C5" s="15"/>
      <c r="D5" s="15"/>
      <c r="E5" s="15"/>
      <c r="F5" s="15"/>
      <c r="G5" s="15"/>
      <c r="H5" s="1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AB5" s="7" t="s">
        <v>155</v>
      </c>
      <c r="AC5" s="7">
        <v>2.2700000000000001E-2</v>
      </c>
      <c r="AD5" s="108">
        <f>D12*AC5</f>
        <v>1427.8527000000001</v>
      </c>
      <c r="AE5" s="108">
        <f>D13*AC5</f>
        <v>1738.0709000000002</v>
      </c>
      <c r="AF5" s="108">
        <f>D14*AC5</f>
        <v>753.86700000000008</v>
      </c>
    </row>
    <row r="6" spans="2:32">
      <c r="B6" s="12" t="s">
        <v>166</v>
      </c>
      <c r="C6" s="41">
        <v>615445</v>
      </c>
      <c r="D6" s="7"/>
      <c r="E6" s="7"/>
      <c r="F6" s="7"/>
      <c r="G6" s="7"/>
      <c r="H6" s="16"/>
      <c r="AB6" s="7" t="s">
        <v>156</v>
      </c>
      <c r="AC6" s="7">
        <v>3.8639999999999998E-3</v>
      </c>
      <c r="AD6" s="108">
        <f>D12*AC6</f>
        <v>243.049464</v>
      </c>
      <c r="AE6" s="108">
        <f>D13*AC6</f>
        <v>295.85488799999996</v>
      </c>
      <c r="AF6" s="108">
        <f>D14*AC6</f>
        <v>128.32344000000001</v>
      </c>
    </row>
    <row r="7" spans="2:32">
      <c r="B7" s="12" t="s">
        <v>167</v>
      </c>
      <c r="C7" s="41">
        <v>5400</v>
      </c>
      <c r="D7" s="7"/>
      <c r="E7" s="7"/>
      <c r="F7" s="7"/>
      <c r="G7" s="7"/>
      <c r="H7" s="1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AB7" s="7" t="s">
        <v>157</v>
      </c>
      <c r="AC7" s="7">
        <v>0.1547</v>
      </c>
      <c r="AD7" s="108">
        <f>D12*AC7</f>
        <v>9730.7847000000002</v>
      </c>
      <c r="AE7" s="108">
        <f>D13*AC7</f>
        <v>11844.9149</v>
      </c>
      <c r="AF7" s="108">
        <f>D14*AC7</f>
        <v>5137.5870000000004</v>
      </c>
    </row>
    <row r="8" spans="2:32">
      <c r="B8" s="14"/>
      <c r="C8" s="14"/>
      <c r="D8" s="13"/>
      <c r="E8" s="13"/>
      <c r="F8" s="13"/>
      <c r="G8" s="17"/>
      <c r="H8" s="1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AB8" s="7" t="s">
        <v>158</v>
      </c>
      <c r="AC8" s="7">
        <v>8500</v>
      </c>
      <c r="AD8" s="109">
        <v>8500</v>
      </c>
      <c r="AE8" s="109">
        <v>8500</v>
      </c>
      <c r="AF8" s="109">
        <v>8500</v>
      </c>
    </row>
    <row r="9" spans="2:32">
      <c r="B9" s="14"/>
      <c r="C9" s="14"/>
      <c r="D9" s="13"/>
      <c r="E9" s="13"/>
      <c r="F9" s="13"/>
      <c r="G9" s="17"/>
      <c r="H9" s="1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AD9" s="95">
        <f>SUM(AD4:AD8)</f>
        <v>24713.613364000001</v>
      </c>
      <c r="AE9" s="95">
        <f>SUM(AE4:AE8)</f>
        <v>28236.216187999999</v>
      </c>
      <c r="AF9" s="95">
        <f>SUM(AF4:AF8)</f>
        <v>17060.34244</v>
      </c>
    </row>
    <row r="10" spans="2:32" ht="16" thickBot="1">
      <c r="B10" s="14" t="s">
        <v>168</v>
      </c>
      <c r="C10" s="15"/>
      <c r="D10" s="15"/>
      <c r="E10" s="15"/>
      <c r="F10" s="15"/>
      <c r="G10" s="18"/>
      <c r="H10" s="7"/>
      <c r="AB10" s="3"/>
      <c r="AC10" s="3"/>
      <c r="AD10" s="3"/>
      <c r="AE10" s="3"/>
      <c r="AF10" s="3"/>
    </row>
    <row r="11" spans="2:32" ht="45">
      <c r="B11" s="73" t="s">
        <v>5</v>
      </c>
      <c r="C11" s="74" t="s">
        <v>0</v>
      </c>
      <c r="D11" s="74" t="s">
        <v>2</v>
      </c>
      <c r="E11" s="75" t="s">
        <v>69</v>
      </c>
      <c r="F11" s="76"/>
      <c r="G11" s="77" t="s">
        <v>70</v>
      </c>
      <c r="H11" s="7"/>
      <c r="AB11" s="3"/>
      <c r="AC11" s="3"/>
      <c r="AD11" s="3"/>
      <c r="AE11" s="3"/>
      <c r="AF11" s="3"/>
    </row>
    <row r="12" spans="2:32">
      <c r="B12" s="78" t="s">
        <v>3</v>
      </c>
      <c r="C12" s="46">
        <v>0</v>
      </c>
      <c r="D12" s="5">
        <v>62901</v>
      </c>
      <c r="E12" s="11">
        <f>ROUND(AD9,0)</f>
        <v>24714</v>
      </c>
      <c r="F12" s="9"/>
      <c r="G12" s="79">
        <f>C12*(D12+E12)</f>
        <v>0</v>
      </c>
      <c r="AB12" s="3"/>
      <c r="AC12" s="3"/>
      <c r="AD12" s="3"/>
      <c r="AE12" s="3"/>
      <c r="AF12" s="3"/>
    </row>
    <row r="13" spans="2:32">
      <c r="B13" s="78" t="s">
        <v>4</v>
      </c>
      <c r="C13" s="46">
        <v>0</v>
      </c>
      <c r="D13" s="6">
        <v>76567</v>
      </c>
      <c r="E13" s="11">
        <f>ROUND(AE9,0)</f>
        <v>28236</v>
      </c>
      <c r="F13" s="10"/>
      <c r="G13" s="79">
        <f>C13*(D13+E13)</f>
        <v>0</v>
      </c>
      <c r="AB13" s="3"/>
      <c r="AC13" s="3"/>
      <c r="AD13" s="3"/>
      <c r="AE13" s="3"/>
      <c r="AF13" s="3"/>
    </row>
    <row r="14" spans="2:32">
      <c r="B14" s="78" t="s">
        <v>1</v>
      </c>
      <c r="C14" s="46">
        <v>0</v>
      </c>
      <c r="D14" s="6">
        <v>33210</v>
      </c>
      <c r="E14" s="11">
        <f>ROUND(AF9,0)</f>
        <v>17060</v>
      </c>
      <c r="F14" s="10"/>
      <c r="G14" s="79">
        <f>C14*(D14+E14)</f>
        <v>0</v>
      </c>
      <c r="AB14" s="3"/>
      <c r="AC14" s="3"/>
      <c r="AD14" s="3"/>
      <c r="AE14" s="3"/>
      <c r="AF14" s="3"/>
    </row>
    <row r="15" spans="2:32">
      <c r="B15" s="80" t="s">
        <v>7</v>
      </c>
      <c r="C15" s="47">
        <f>SUM(C12:C14)</f>
        <v>0</v>
      </c>
      <c r="D15" s="68"/>
      <c r="E15" s="81" t="s">
        <v>9</v>
      </c>
      <c r="F15" s="8"/>
      <c r="G15" s="82">
        <f>SUM(G12:G14)</f>
        <v>0</v>
      </c>
      <c r="AB15" s="3"/>
      <c r="AC15" s="3"/>
      <c r="AD15" s="3"/>
      <c r="AE15" s="3"/>
      <c r="AF15" s="3"/>
    </row>
    <row r="16" spans="2:32" ht="8.25" customHeight="1" thickBot="1">
      <c r="B16" s="175"/>
      <c r="C16" s="176"/>
      <c r="D16" s="176"/>
      <c r="E16" s="176"/>
      <c r="F16" s="176"/>
      <c r="G16" s="177"/>
    </row>
    <row r="17" spans="2:8" ht="8.25" customHeight="1">
      <c r="B17" s="40"/>
      <c r="C17" s="40"/>
      <c r="D17" s="40"/>
      <c r="E17" s="40"/>
      <c r="F17" s="40"/>
      <c r="G17" s="40"/>
    </row>
    <row r="18" spans="2:8" ht="17" thickBot="1">
      <c r="B18" s="7"/>
      <c r="C18" s="32"/>
      <c r="D18" s="32"/>
      <c r="E18" s="69" t="s">
        <v>149</v>
      </c>
      <c r="F18" s="8"/>
      <c r="G18" s="86">
        <f>C6-G15</f>
        <v>615445</v>
      </c>
      <c r="H18" s="7"/>
    </row>
    <row r="19" spans="2:8" ht="20.25" customHeight="1" thickTop="1">
      <c r="B19" s="70"/>
      <c r="C19" s="71"/>
      <c r="D19" s="71"/>
      <c r="E19" s="71"/>
      <c r="F19" s="71"/>
      <c r="G19" s="72" t="str">
        <f>IF((G15)&gt;C6,"You have exceeded the allocation for staffing! Reduce the number of FTEs.", IF((G15)&lt;&gt;C6,"Allocate remaining funds! Parent involvement allocation is strictly for Program 2079 sub-objects."))</f>
        <v>Allocate remaining funds! Parent involvement allocation is strictly for Program 2079 sub-objects.</v>
      </c>
      <c r="H19" s="7"/>
    </row>
    <row r="20" spans="2:8" ht="16">
      <c r="B20" s="67"/>
      <c r="C20" s="83"/>
      <c r="D20" s="83"/>
      <c r="E20" s="84" t="s">
        <v>150</v>
      </c>
      <c r="F20" s="8"/>
      <c r="G20" s="85">
        <f>C7</f>
        <v>5400</v>
      </c>
      <c r="H20" s="67"/>
    </row>
    <row r="21" spans="2:8">
      <c r="B21" s="7"/>
      <c r="C21" s="7"/>
      <c r="D21" s="7"/>
      <c r="E21" s="7"/>
      <c r="F21" s="7"/>
      <c r="G21" s="7"/>
      <c r="H21" s="7"/>
    </row>
    <row r="22" spans="2:8" ht="6.75" customHeight="1" thickBot="1">
      <c r="B22" s="7"/>
      <c r="C22" s="7"/>
      <c r="D22" s="7"/>
      <c r="E22" s="7"/>
      <c r="F22" s="7"/>
      <c r="G22" s="7"/>
      <c r="H22" s="7"/>
    </row>
    <row r="23" spans="2:8" ht="16" thickBot="1">
      <c r="B23" s="173" t="str">
        <f>B12</f>
        <v>Classroom  Teacher</v>
      </c>
      <c r="C23" s="174"/>
      <c r="D23" s="167" t="s">
        <v>8</v>
      </c>
      <c r="E23" s="168"/>
      <c r="F23" s="169"/>
      <c r="G23" s="134">
        <f>C12</f>
        <v>0</v>
      </c>
      <c r="H23" s="7"/>
    </row>
    <row r="24" spans="2:8">
      <c r="B24" s="170" t="s">
        <v>75</v>
      </c>
      <c r="C24" s="171"/>
      <c r="D24" s="171"/>
      <c r="E24" s="171"/>
      <c r="F24" s="171"/>
      <c r="G24" s="171"/>
      <c r="H24" s="172"/>
    </row>
    <row r="25" spans="2:8" ht="115" customHeight="1" thickBot="1">
      <c r="B25" s="164"/>
      <c r="C25" s="165"/>
      <c r="D25" s="165"/>
      <c r="E25" s="165"/>
      <c r="F25" s="165"/>
      <c r="G25" s="165"/>
      <c r="H25" s="166"/>
    </row>
    <row r="26" spans="2:8" ht="16" thickBot="1"/>
    <row r="27" spans="2:8" ht="16" thickBot="1">
      <c r="B27" s="173" t="str">
        <f>B13</f>
        <v>Resource Teacher</v>
      </c>
      <c r="C27" s="174"/>
      <c r="D27" s="167" t="s">
        <v>8</v>
      </c>
      <c r="E27" s="168"/>
      <c r="F27" s="169"/>
      <c r="G27" s="134">
        <f>C13</f>
        <v>0</v>
      </c>
      <c r="H27" s="7"/>
    </row>
    <row r="28" spans="2:8">
      <c r="B28" s="170" t="s">
        <v>74</v>
      </c>
      <c r="C28" s="171"/>
      <c r="D28" s="171"/>
      <c r="E28" s="171"/>
      <c r="F28" s="171"/>
      <c r="G28" s="171"/>
      <c r="H28" s="172"/>
    </row>
    <row r="29" spans="2:8" ht="115" customHeight="1" thickBot="1">
      <c r="B29" s="164"/>
      <c r="C29" s="165"/>
      <c r="D29" s="165"/>
      <c r="E29" s="165"/>
      <c r="F29" s="165"/>
      <c r="G29" s="165"/>
      <c r="H29" s="166"/>
    </row>
    <row r="30" spans="2:8" ht="16" thickBot="1"/>
    <row r="31" spans="2:8" ht="16" thickBot="1">
      <c r="B31" s="173" t="str">
        <f>B14</f>
        <v>Paraprofessional</v>
      </c>
      <c r="C31" s="174"/>
      <c r="D31" s="167" t="s">
        <v>8</v>
      </c>
      <c r="E31" s="168"/>
      <c r="F31" s="169"/>
      <c r="G31" s="134">
        <f>C14</f>
        <v>0</v>
      </c>
      <c r="H31" s="7"/>
    </row>
    <row r="32" spans="2:8">
      <c r="B32" s="170" t="s">
        <v>6</v>
      </c>
      <c r="C32" s="171"/>
      <c r="D32" s="171"/>
      <c r="E32" s="171"/>
      <c r="F32" s="171"/>
      <c r="G32" s="171"/>
      <c r="H32" s="172"/>
    </row>
    <row r="33" spans="2:8" ht="115" customHeight="1" thickBot="1">
      <c r="B33" s="164"/>
      <c r="C33" s="165"/>
      <c r="D33" s="165"/>
      <c r="E33" s="165"/>
      <c r="F33" s="165"/>
      <c r="G33" s="165"/>
      <c r="H33" s="166"/>
    </row>
  </sheetData>
  <sheetProtection password="DCD3" sheet="1" objects="1" scenarios="1" selectLockedCells="1"/>
  <mergeCells count="15">
    <mergeCell ref="B16:G16"/>
    <mergeCell ref="B23:C23"/>
    <mergeCell ref="B24:H24"/>
    <mergeCell ref="B25:H25"/>
    <mergeCell ref="B1:H1"/>
    <mergeCell ref="B2:H2"/>
    <mergeCell ref="B33:H33"/>
    <mergeCell ref="D23:F23"/>
    <mergeCell ref="D27:F27"/>
    <mergeCell ref="B32:H32"/>
    <mergeCell ref="B31:C31"/>
    <mergeCell ref="D31:F31"/>
    <mergeCell ref="B27:C27"/>
    <mergeCell ref="B28:H28"/>
    <mergeCell ref="B29:H29"/>
  </mergeCells>
  <phoneticPr fontId="10" type="noConversion"/>
  <conditionalFormatting sqref="G19">
    <cfRule type="containsText" dxfId="0" priority="2" stopIfTrue="1" operator="containsText" text="balanced">
      <formula>NOT(ISERROR(SEARCH("balanced",G19)))</formula>
    </cfRule>
  </conditionalFormatting>
  <pageMargins left="0.75" right="0.25" top="1" bottom="0.25" header="0.25" footer="0.1"/>
  <pageSetup scale="84" orientation="portrait"/>
  <headerFooter alignWithMargins="0">
    <oddHeader>&amp;C&amp;"Arial Narrow,Bold"&amp;12PRINCE GEORGE'S COUNTY PUBLIC SCHOOLS&amp;14
TITLE I OFFICE
&amp;12FULL-TIME STAFF WORKSHEET</oddHeader>
    <oddFooter>&amp;L&amp;"Arial Narrow,Bold"&amp;9Prepared by Title I Office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B1:N40"/>
  <sheetViews>
    <sheetView workbookViewId="0">
      <selection activeCell="D6" sqref="D6"/>
    </sheetView>
  </sheetViews>
  <sheetFormatPr baseColWidth="10" defaultColWidth="8.83203125" defaultRowHeight="13" x14ac:dyDescent="0"/>
  <cols>
    <col min="1" max="1" width="8.83203125" style="24"/>
    <col min="2" max="2" width="3.83203125" style="24" bestFit="1" customWidth="1"/>
    <col min="3" max="3" width="54.5" style="24" customWidth="1"/>
    <col min="4" max="4" width="12.6640625" style="24" customWidth="1"/>
    <col min="5" max="16384" width="8.83203125" style="24"/>
  </cols>
  <sheetData>
    <row r="1" spans="2:4" s="58" customFormat="1" ht="19">
      <c r="C1" s="186" t="s">
        <v>87</v>
      </c>
      <c r="D1" s="186"/>
    </row>
    <row r="2" spans="2:4" s="58" customFormat="1" ht="15.75" customHeight="1">
      <c r="C2" s="186" t="s">
        <v>165</v>
      </c>
      <c r="D2" s="186"/>
    </row>
    <row r="3" spans="2:4" ht="9.75" customHeight="1">
      <c r="C3" s="187"/>
      <c r="D3" s="187"/>
    </row>
    <row r="4" spans="2:4">
      <c r="B4" s="183" t="s">
        <v>124</v>
      </c>
      <c r="C4" s="179" t="s">
        <v>186</v>
      </c>
      <c r="D4" s="179"/>
    </row>
    <row r="5" spans="2:4" ht="16.5" customHeight="1">
      <c r="B5" s="183"/>
      <c r="C5" s="184" t="s">
        <v>125</v>
      </c>
      <c r="D5" s="184"/>
    </row>
    <row r="6" spans="2:4" ht="20" customHeight="1">
      <c r="B6" s="183"/>
      <c r="C6" s="49" t="s">
        <v>108</v>
      </c>
      <c r="D6" s="49">
        <v>0</v>
      </c>
    </row>
    <row r="7" spans="2:4" ht="20" customHeight="1">
      <c r="B7" s="183"/>
      <c r="C7" s="49" t="s">
        <v>126</v>
      </c>
      <c r="D7" s="49">
        <v>0</v>
      </c>
    </row>
    <row r="8" spans="2:4" ht="20" customHeight="1">
      <c r="B8" s="183"/>
      <c r="C8" s="49" t="s">
        <v>120</v>
      </c>
      <c r="D8" s="50">
        <v>250</v>
      </c>
    </row>
    <row r="9" spans="2:4" ht="20" customHeight="1">
      <c r="B9" s="183"/>
      <c r="C9" s="51"/>
      <c r="D9" s="52">
        <f>(D6*D7*D8)</f>
        <v>0</v>
      </c>
    </row>
    <row r="10" spans="2:4" ht="16.5" customHeight="1">
      <c r="B10" s="183"/>
      <c r="C10" s="188" t="s">
        <v>128</v>
      </c>
      <c r="D10" s="189"/>
    </row>
    <row r="11" spans="2:4" ht="20" customHeight="1">
      <c r="B11" s="183"/>
      <c r="C11" s="49" t="s">
        <v>109</v>
      </c>
      <c r="D11" s="49">
        <v>0</v>
      </c>
    </row>
    <row r="12" spans="2:4" ht="20" customHeight="1">
      <c r="B12" s="183"/>
      <c r="C12" s="49" t="s">
        <v>126</v>
      </c>
      <c r="D12" s="49">
        <v>0</v>
      </c>
    </row>
    <row r="13" spans="2:4" ht="20" customHeight="1">
      <c r="B13" s="183"/>
      <c r="C13" s="49" t="s">
        <v>129</v>
      </c>
      <c r="D13" s="50">
        <v>125</v>
      </c>
    </row>
    <row r="14" spans="2:4" ht="20" customHeight="1">
      <c r="B14" s="183"/>
      <c r="C14" s="51"/>
      <c r="D14" s="52">
        <f>(D11*D12*D13)</f>
        <v>0</v>
      </c>
    </row>
    <row r="15" spans="2:4" ht="20" customHeight="1">
      <c r="B15" s="183"/>
      <c r="C15" s="51" t="s">
        <v>131</v>
      </c>
      <c r="D15" s="52">
        <f>D9+D14</f>
        <v>0</v>
      </c>
    </row>
    <row r="16" spans="2:4" ht="14.25" customHeight="1">
      <c r="B16" s="181">
        <v>0</v>
      </c>
      <c r="C16" s="181"/>
      <c r="D16" s="182"/>
    </row>
    <row r="17" spans="2:14">
      <c r="B17" s="183" t="s">
        <v>141</v>
      </c>
      <c r="C17" s="179" t="s">
        <v>187</v>
      </c>
      <c r="D17" s="179"/>
    </row>
    <row r="18" spans="2:14" ht="15">
      <c r="B18" s="183"/>
      <c r="C18" s="184" t="s">
        <v>125</v>
      </c>
      <c r="D18" s="184"/>
    </row>
    <row r="19" spans="2:14" ht="20" customHeight="1">
      <c r="B19" s="183"/>
      <c r="C19" s="49" t="s">
        <v>108</v>
      </c>
      <c r="D19" s="49">
        <v>0</v>
      </c>
      <c r="N19" s="60"/>
    </row>
    <row r="20" spans="2:14" ht="20" customHeight="1">
      <c r="B20" s="183"/>
      <c r="C20" s="49" t="s">
        <v>140</v>
      </c>
      <c r="D20" s="49">
        <v>0</v>
      </c>
    </row>
    <row r="21" spans="2:14" ht="20" customHeight="1">
      <c r="B21" s="183"/>
      <c r="C21" s="49" t="s">
        <v>132</v>
      </c>
      <c r="D21" s="61">
        <v>7</v>
      </c>
    </row>
    <row r="22" spans="2:14" ht="20" customHeight="1">
      <c r="B22" s="183"/>
      <c r="C22" s="49" t="s">
        <v>147</v>
      </c>
      <c r="D22" s="50">
        <v>25</v>
      </c>
    </row>
    <row r="23" spans="2:14" ht="20" customHeight="1">
      <c r="B23" s="183"/>
      <c r="C23" s="51"/>
      <c r="D23" s="52">
        <f>D19*D20*D21*D22</f>
        <v>0</v>
      </c>
    </row>
    <row r="24" spans="2:14" ht="15" customHeight="1">
      <c r="B24" s="183"/>
      <c r="C24" s="184" t="s">
        <v>128</v>
      </c>
      <c r="D24" s="184"/>
    </row>
    <row r="25" spans="2:14" ht="20" customHeight="1">
      <c r="B25" s="183"/>
      <c r="C25" s="49" t="s">
        <v>109</v>
      </c>
      <c r="D25" s="49">
        <v>0</v>
      </c>
      <c r="N25" s="60"/>
    </row>
    <row r="26" spans="2:14" ht="20" customHeight="1">
      <c r="B26" s="183"/>
      <c r="C26" s="49" t="s">
        <v>140</v>
      </c>
      <c r="D26" s="49">
        <v>0</v>
      </c>
    </row>
    <row r="27" spans="2:14" ht="20" customHeight="1">
      <c r="B27" s="183"/>
      <c r="C27" s="49" t="s">
        <v>133</v>
      </c>
      <c r="D27" s="61">
        <v>3.5</v>
      </c>
    </row>
    <row r="28" spans="2:14" ht="20" customHeight="1">
      <c r="B28" s="183"/>
      <c r="C28" s="49" t="s">
        <v>147</v>
      </c>
      <c r="D28" s="50">
        <v>25</v>
      </c>
    </row>
    <row r="29" spans="2:14" ht="20" customHeight="1">
      <c r="B29" s="183"/>
      <c r="C29" s="51"/>
      <c r="D29" s="52">
        <f>D25*D26*D27*D28</f>
        <v>0</v>
      </c>
    </row>
    <row r="30" spans="2:14" ht="20" customHeight="1">
      <c r="B30" s="183"/>
      <c r="C30" s="51" t="s">
        <v>134</v>
      </c>
      <c r="D30" s="52">
        <f>D23+D29</f>
        <v>0</v>
      </c>
    </row>
    <row r="31" spans="2:14" ht="8" customHeight="1">
      <c r="C31" s="53"/>
      <c r="D31" s="53"/>
    </row>
    <row r="32" spans="2:14" ht="20" customHeight="1">
      <c r="C32" s="51" t="s">
        <v>98</v>
      </c>
      <c r="D32" s="54">
        <f>D15+D30</f>
        <v>0</v>
      </c>
    </row>
    <row r="33" spans="3:4">
      <c r="C33" s="185" t="s">
        <v>99</v>
      </c>
      <c r="D33" s="185"/>
    </row>
    <row r="34" spans="3:4">
      <c r="C34" s="179" t="s">
        <v>188</v>
      </c>
      <c r="D34" s="179"/>
    </row>
    <row r="35" spans="3:4" ht="20" customHeight="1">
      <c r="C35" s="55" t="s">
        <v>100</v>
      </c>
      <c r="D35" s="54">
        <f>(D32)*0.0765</f>
        <v>0</v>
      </c>
    </row>
    <row r="36" spans="3:4" ht="8" customHeight="1">
      <c r="C36" s="180"/>
      <c r="D36" s="180"/>
    </row>
    <row r="37" spans="3:4">
      <c r="C37" s="179" t="s">
        <v>189</v>
      </c>
      <c r="D37" s="179"/>
    </row>
    <row r="38" spans="3:4" ht="20" customHeight="1">
      <c r="C38" s="55" t="s">
        <v>101</v>
      </c>
      <c r="D38" s="54">
        <f>(D32)*0.0227</f>
        <v>0</v>
      </c>
    </row>
    <row r="39" spans="3:4" ht="8" customHeight="1">
      <c r="C39" s="180"/>
      <c r="D39" s="180"/>
    </row>
    <row r="40" spans="3:4" ht="16">
      <c r="C40" s="56" t="s">
        <v>98</v>
      </c>
      <c r="D40" s="57">
        <f>D32+D35+D38</f>
        <v>0</v>
      </c>
    </row>
  </sheetData>
  <sheetProtection password="DCD3" sheet="1" objects="1" scenarios="1" selectLockedCells="1"/>
  <mergeCells count="17">
    <mergeCell ref="C1:D1"/>
    <mergeCell ref="C2:D2"/>
    <mergeCell ref="C3:D3"/>
    <mergeCell ref="C36:D36"/>
    <mergeCell ref="B4:B15"/>
    <mergeCell ref="C4:D4"/>
    <mergeCell ref="C5:D5"/>
    <mergeCell ref="C10:D10"/>
    <mergeCell ref="C34:D34"/>
    <mergeCell ref="C37:D37"/>
    <mergeCell ref="C39:D39"/>
    <mergeCell ref="B16:D16"/>
    <mergeCell ref="B17:B30"/>
    <mergeCell ref="C17:D17"/>
    <mergeCell ref="C18:D18"/>
    <mergeCell ref="C33:D33"/>
    <mergeCell ref="C24:D24"/>
  </mergeCells>
  <pageMargins left="0.25" right="0.25" top="0.25" bottom="0" header="0.05" footer="0.05"/>
  <pageSetup fitToWidth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B1:M32"/>
  <sheetViews>
    <sheetView workbookViewId="0">
      <selection activeCell="C6" sqref="C6"/>
    </sheetView>
  </sheetViews>
  <sheetFormatPr baseColWidth="10" defaultColWidth="8.83203125" defaultRowHeight="13" x14ac:dyDescent="0"/>
  <cols>
    <col min="1" max="1" width="8.83203125" style="24"/>
    <col min="2" max="2" width="47" style="24" customWidth="1"/>
    <col min="3" max="3" width="17.5" style="24" customWidth="1"/>
    <col min="4" max="16384" width="8.83203125" style="24"/>
  </cols>
  <sheetData>
    <row r="1" spans="2:13" ht="19">
      <c r="B1" s="193" t="s">
        <v>87</v>
      </c>
      <c r="C1" s="193"/>
    </row>
    <row r="2" spans="2:13" ht="19">
      <c r="B2" s="193" t="s">
        <v>137</v>
      </c>
      <c r="C2" s="193"/>
    </row>
    <row r="3" spans="2:13" ht="16">
      <c r="B3" s="48"/>
    </row>
    <row r="4" spans="2:13" ht="20" customHeight="1">
      <c r="B4" s="194" t="s">
        <v>123</v>
      </c>
      <c r="C4" s="194"/>
    </row>
    <row r="5" spans="2:13" ht="20" customHeight="1">
      <c r="B5" s="190" t="s">
        <v>183</v>
      </c>
      <c r="C5" s="190"/>
    </row>
    <row r="6" spans="2:13" ht="20" customHeight="1">
      <c r="B6" s="61" t="s">
        <v>110</v>
      </c>
      <c r="C6" s="49">
        <v>0</v>
      </c>
    </row>
    <row r="7" spans="2:13" ht="20" customHeight="1">
      <c r="B7" s="61" t="s">
        <v>111</v>
      </c>
      <c r="C7" s="49">
        <v>0</v>
      </c>
    </row>
    <row r="8" spans="2:13" ht="20" customHeight="1">
      <c r="B8" s="61" t="s">
        <v>112</v>
      </c>
      <c r="C8" s="49">
        <v>0</v>
      </c>
    </row>
    <row r="9" spans="2:13" ht="20" customHeight="1">
      <c r="B9" s="61" t="s">
        <v>113</v>
      </c>
      <c r="C9" s="49">
        <v>0</v>
      </c>
    </row>
    <row r="10" spans="2:13" ht="20" customHeight="1">
      <c r="B10" s="61" t="s">
        <v>114</v>
      </c>
      <c r="C10" s="50">
        <v>50</v>
      </c>
    </row>
    <row r="11" spans="2:13" ht="20" customHeight="1">
      <c r="B11" s="62" t="s">
        <v>93</v>
      </c>
      <c r="C11" s="52">
        <f>C6*C7*C8*C9*C10</f>
        <v>0</v>
      </c>
    </row>
    <row r="12" spans="2:13" ht="8" customHeight="1">
      <c r="B12" s="191"/>
      <c r="C12" s="191"/>
    </row>
    <row r="13" spans="2:13" ht="20" customHeight="1">
      <c r="B13" s="190" t="s">
        <v>184</v>
      </c>
      <c r="C13" s="190"/>
    </row>
    <row r="14" spans="2:13" ht="20" customHeight="1">
      <c r="B14" s="61" t="s">
        <v>115</v>
      </c>
      <c r="C14" s="49">
        <v>0</v>
      </c>
      <c r="M14" s="60"/>
    </row>
    <row r="15" spans="2:13" ht="20" customHeight="1">
      <c r="B15" s="61" t="s">
        <v>111</v>
      </c>
      <c r="C15" s="49">
        <v>0</v>
      </c>
    </row>
    <row r="16" spans="2:13" ht="20" customHeight="1">
      <c r="B16" s="61" t="s">
        <v>112</v>
      </c>
      <c r="C16" s="49">
        <v>1</v>
      </c>
    </row>
    <row r="17" spans="2:3" ht="20" customHeight="1">
      <c r="B17" s="61" t="s">
        <v>113</v>
      </c>
      <c r="C17" s="49">
        <v>1</v>
      </c>
    </row>
    <row r="18" spans="2:3" ht="20" customHeight="1">
      <c r="B18" s="61" t="s">
        <v>114</v>
      </c>
      <c r="C18" s="50">
        <v>25</v>
      </c>
    </row>
    <row r="19" spans="2:3" ht="20" customHeight="1">
      <c r="B19" s="62" t="s">
        <v>93</v>
      </c>
      <c r="C19" s="52">
        <f>C14*C15*C16*C17*C18</f>
        <v>0</v>
      </c>
    </row>
    <row r="20" spans="2:3" ht="8" customHeight="1">
      <c r="B20" s="191"/>
      <c r="C20" s="191"/>
    </row>
    <row r="21" spans="2:3" ht="20" customHeight="1">
      <c r="B21" s="190" t="s">
        <v>176</v>
      </c>
      <c r="C21" s="190"/>
    </row>
    <row r="22" spans="2:3" ht="20" customHeight="1">
      <c r="B22" s="63" t="s">
        <v>100</v>
      </c>
      <c r="C22" s="54">
        <f>(C11+C19)*0.0765</f>
        <v>0</v>
      </c>
    </row>
    <row r="23" spans="2:3" ht="8" customHeight="1">
      <c r="B23" s="191"/>
      <c r="C23" s="191"/>
    </row>
    <row r="24" spans="2:3">
      <c r="B24" s="192" t="s">
        <v>185</v>
      </c>
      <c r="C24" s="192"/>
    </row>
    <row r="25" spans="2:3" ht="20" customHeight="1">
      <c r="B25" s="61" t="s">
        <v>121</v>
      </c>
      <c r="C25" s="49">
        <v>0</v>
      </c>
    </row>
    <row r="26" spans="2:3" ht="20" customHeight="1">
      <c r="B26" s="61" t="s">
        <v>111</v>
      </c>
      <c r="C26" s="49">
        <v>0</v>
      </c>
    </row>
    <row r="27" spans="2:3" ht="20" customHeight="1">
      <c r="B27" s="61" t="s">
        <v>112</v>
      </c>
      <c r="C27" s="49">
        <v>0</v>
      </c>
    </row>
    <row r="28" spans="2:3" ht="20" customHeight="1">
      <c r="B28" s="61" t="s">
        <v>113</v>
      </c>
      <c r="C28" s="49">
        <v>0</v>
      </c>
    </row>
    <row r="29" spans="2:3" ht="20" customHeight="1">
      <c r="B29" s="61" t="s">
        <v>122</v>
      </c>
      <c r="C29" s="50">
        <v>80</v>
      </c>
    </row>
    <row r="30" spans="2:3" ht="20" customHeight="1">
      <c r="B30" s="62" t="s">
        <v>93</v>
      </c>
      <c r="C30" s="52">
        <f>C25*C26*C27*C28*C29</f>
        <v>0</v>
      </c>
    </row>
    <row r="31" spans="2:3" ht="8" customHeight="1">
      <c r="B31" s="191"/>
      <c r="C31" s="191"/>
    </row>
    <row r="32" spans="2:3" ht="16">
      <c r="B32" s="64" t="s">
        <v>98</v>
      </c>
      <c r="C32" s="57">
        <f>C11+C19+C22+C30</f>
        <v>0</v>
      </c>
    </row>
  </sheetData>
  <sheetProtection password="DCD3" sheet="1" objects="1" scenarios="1" selectLockedCells="1"/>
  <mergeCells count="11">
    <mergeCell ref="B1:C1"/>
    <mergeCell ref="B2:C2"/>
    <mergeCell ref="B4:C4"/>
    <mergeCell ref="B5:C5"/>
    <mergeCell ref="B12:C12"/>
    <mergeCell ref="B13:C13"/>
    <mergeCell ref="B31:C31"/>
    <mergeCell ref="B20:C20"/>
    <mergeCell ref="B21:C21"/>
    <mergeCell ref="B23:C23"/>
    <mergeCell ref="B24:C24"/>
  </mergeCells>
  <pageMargins left="0.25" right="0.25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B1:C26"/>
  <sheetViews>
    <sheetView workbookViewId="0">
      <selection activeCell="C8" sqref="C8"/>
    </sheetView>
  </sheetViews>
  <sheetFormatPr baseColWidth="10" defaultColWidth="8.83203125" defaultRowHeight="13" x14ac:dyDescent="0"/>
  <cols>
    <col min="1" max="1" width="8.83203125" style="24"/>
    <col min="2" max="2" width="49.1640625" style="24" customWidth="1"/>
    <col min="3" max="3" width="12.6640625" style="24" customWidth="1"/>
    <col min="4" max="16384" width="8.83203125" style="24"/>
  </cols>
  <sheetData>
    <row r="1" spans="2:3" ht="19">
      <c r="B1" s="193" t="s">
        <v>87</v>
      </c>
      <c r="C1" s="193"/>
    </row>
    <row r="2" spans="2:3" ht="19">
      <c r="B2" s="193" t="s">
        <v>106</v>
      </c>
      <c r="C2" s="193"/>
    </row>
    <row r="3" spans="2:3" ht="40.5" customHeight="1">
      <c r="B3" s="197" t="s">
        <v>160</v>
      </c>
      <c r="C3" s="197"/>
    </row>
    <row r="4" spans="2:3" ht="18.75" customHeight="1">
      <c r="B4" s="48"/>
    </row>
    <row r="5" spans="2:3" ht="20" customHeight="1">
      <c r="B5" s="194" t="s">
        <v>88</v>
      </c>
      <c r="C5" s="194"/>
    </row>
    <row r="6" spans="2:3" ht="20" customHeight="1">
      <c r="B6" s="179" t="s">
        <v>175</v>
      </c>
      <c r="C6" s="179"/>
    </row>
    <row r="7" spans="2:3">
      <c r="B7" s="185" t="s">
        <v>89</v>
      </c>
      <c r="C7" s="185"/>
    </row>
    <row r="8" spans="2:3" ht="20" customHeight="1">
      <c r="B8" s="49" t="s">
        <v>90</v>
      </c>
      <c r="C8" s="49">
        <v>0</v>
      </c>
    </row>
    <row r="9" spans="2:3" ht="20" customHeight="1">
      <c r="B9" s="49" t="s">
        <v>91</v>
      </c>
      <c r="C9" s="49">
        <v>0</v>
      </c>
    </row>
    <row r="10" spans="2:3" ht="20" customHeight="1">
      <c r="B10" s="49" t="s">
        <v>92</v>
      </c>
      <c r="C10" s="50">
        <v>100</v>
      </c>
    </row>
    <row r="11" spans="2:3" ht="20" customHeight="1">
      <c r="B11" s="51" t="s">
        <v>93</v>
      </c>
      <c r="C11" s="52">
        <f>C8*C9*C10</f>
        <v>0</v>
      </c>
    </row>
    <row r="12" spans="2:3" ht="20" customHeight="1">
      <c r="B12" s="185" t="s">
        <v>94</v>
      </c>
      <c r="C12" s="185"/>
    </row>
    <row r="13" spans="2:3" ht="20" customHeight="1">
      <c r="B13" s="49" t="s">
        <v>95</v>
      </c>
      <c r="C13" s="49">
        <v>0</v>
      </c>
    </row>
    <row r="14" spans="2:3" ht="20" customHeight="1">
      <c r="B14" s="49" t="s">
        <v>96</v>
      </c>
      <c r="C14" s="49">
        <v>0</v>
      </c>
    </row>
    <row r="15" spans="2:3" ht="20" customHeight="1">
      <c r="B15" s="49" t="s">
        <v>97</v>
      </c>
      <c r="C15" s="50">
        <v>50</v>
      </c>
    </row>
    <row r="16" spans="2:3" ht="20" customHeight="1">
      <c r="B16" s="51" t="s">
        <v>93</v>
      </c>
      <c r="C16" s="52">
        <f>C13*C14*C15</f>
        <v>0</v>
      </c>
    </row>
    <row r="17" spans="2:3" ht="8" customHeight="1">
      <c r="B17" s="53"/>
      <c r="C17" s="53"/>
    </row>
    <row r="18" spans="2:3" ht="20" customHeight="1">
      <c r="B18" s="51" t="s">
        <v>98</v>
      </c>
      <c r="C18" s="54">
        <f>C11+C16</f>
        <v>0</v>
      </c>
    </row>
    <row r="19" spans="2:3">
      <c r="B19" s="185" t="s">
        <v>99</v>
      </c>
      <c r="C19" s="185"/>
    </row>
    <row r="20" spans="2:3" ht="20" customHeight="1">
      <c r="B20" s="195" t="s">
        <v>176</v>
      </c>
      <c r="C20" s="196"/>
    </row>
    <row r="21" spans="2:3" ht="20" customHeight="1">
      <c r="B21" s="55" t="s">
        <v>100</v>
      </c>
      <c r="C21" s="54">
        <f>(C18)*0.0765</f>
        <v>0</v>
      </c>
    </row>
    <row r="22" spans="2:3" ht="8" customHeight="1">
      <c r="B22" s="53"/>
      <c r="C22" s="53"/>
    </row>
    <row r="23" spans="2:3" ht="20" customHeight="1">
      <c r="B23" s="195" t="s">
        <v>177</v>
      </c>
      <c r="C23" s="196"/>
    </row>
    <row r="24" spans="2:3" ht="20" customHeight="1">
      <c r="B24" s="55" t="s">
        <v>101</v>
      </c>
      <c r="C24" s="54">
        <f>(C18)*0.0227</f>
        <v>0</v>
      </c>
    </row>
    <row r="25" spans="2:3" ht="8" customHeight="1">
      <c r="B25" s="53"/>
      <c r="C25" s="53"/>
    </row>
    <row r="26" spans="2:3" ht="16">
      <c r="B26" s="56" t="s">
        <v>98</v>
      </c>
      <c r="C26" s="57">
        <f>C18+C21+C24</f>
        <v>0</v>
      </c>
    </row>
  </sheetData>
  <sheetProtection password="DCD3" sheet="1" objects="1" scenarios="1" selectLockedCells="1"/>
  <mergeCells count="10">
    <mergeCell ref="B12:C12"/>
    <mergeCell ref="B19:C19"/>
    <mergeCell ref="B20:C20"/>
    <mergeCell ref="B23:C23"/>
    <mergeCell ref="B1:C1"/>
    <mergeCell ref="B2:C2"/>
    <mergeCell ref="B3:C3"/>
    <mergeCell ref="B5:C5"/>
    <mergeCell ref="B6:C6"/>
    <mergeCell ref="B7:C7"/>
  </mergeCells>
  <printOptions horizontalCentered="1"/>
  <pageMargins left="0.25" right="0.25" top="0.75" bottom="0.75" header="0.3" footer="0.3"/>
  <pageSetup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B1:N51"/>
  <sheetViews>
    <sheetView workbookViewId="0">
      <selection activeCell="D6" sqref="D6"/>
    </sheetView>
  </sheetViews>
  <sheetFormatPr baseColWidth="10" defaultColWidth="8.83203125" defaultRowHeight="13" x14ac:dyDescent="0"/>
  <cols>
    <col min="1" max="1" width="8.83203125" style="24"/>
    <col min="2" max="2" width="3.83203125" style="24" bestFit="1" customWidth="1"/>
    <col min="3" max="3" width="54.5" style="24" customWidth="1"/>
    <col min="4" max="4" width="12.6640625" style="24" customWidth="1"/>
    <col min="5" max="16384" width="8.83203125" style="24"/>
  </cols>
  <sheetData>
    <row r="1" spans="2:4" s="58" customFormat="1" ht="19">
      <c r="C1" s="200" t="s">
        <v>87</v>
      </c>
      <c r="D1" s="200"/>
    </row>
    <row r="2" spans="2:4" s="58" customFormat="1" ht="19">
      <c r="C2" s="201" t="s">
        <v>139</v>
      </c>
      <c r="D2" s="201"/>
    </row>
    <row r="3" spans="2:4" ht="12" customHeight="1">
      <c r="C3" s="187"/>
      <c r="D3" s="187"/>
    </row>
    <row r="4" spans="2:4">
      <c r="B4" s="183" t="s">
        <v>124</v>
      </c>
      <c r="C4" s="179" t="s">
        <v>171</v>
      </c>
      <c r="D4" s="179"/>
    </row>
    <row r="5" spans="2:4" ht="16.5" customHeight="1">
      <c r="B5" s="183"/>
      <c r="C5" s="184" t="s">
        <v>125</v>
      </c>
      <c r="D5" s="184"/>
    </row>
    <row r="6" spans="2:4" ht="20" customHeight="1">
      <c r="B6" s="183"/>
      <c r="C6" s="49" t="s">
        <v>108</v>
      </c>
      <c r="D6" s="49">
        <v>0</v>
      </c>
    </row>
    <row r="7" spans="2:4" ht="20" customHeight="1">
      <c r="B7" s="183"/>
      <c r="C7" s="49" t="s">
        <v>126</v>
      </c>
      <c r="D7" s="49">
        <v>0</v>
      </c>
    </row>
    <row r="8" spans="2:4" ht="20" customHeight="1">
      <c r="B8" s="183"/>
      <c r="C8" s="49" t="s">
        <v>120</v>
      </c>
      <c r="D8" s="50">
        <v>250</v>
      </c>
    </row>
    <row r="9" spans="2:4" ht="20" customHeight="1">
      <c r="B9" s="183"/>
      <c r="C9" s="51"/>
      <c r="D9" s="52">
        <f>(D6*D7*D8)</f>
        <v>0</v>
      </c>
    </row>
    <row r="10" spans="2:4" ht="4.5" customHeight="1">
      <c r="B10" s="183"/>
      <c r="C10" s="198"/>
      <c r="D10" s="199"/>
    </row>
    <row r="11" spans="2:4" ht="20" customHeight="1">
      <c r="B11" s="183"/>
      <c r="C11" s="49" t="s">
        <v>108</v>
      </c>
      <c r="D11" s="49">
        <v>0</v>
      </c>
    </row>
    <row r="12" spans="2:4" ht="20" customHeight="1">
      <c r="B12" s="183"/>
      <c r="C12" s="49" t="s">
        <v>127</v>
      </c>
      <c r="D12" s="49">
        <v>0</v>
      </c>
    </row>
    <row r="13" spans="2:4" ht="20" customHeight="1">
      <c r="B13" s="183"/>
      <c r="C13" s="49" t="s">
        <v>119</v>
      </c>
      <c r="D13" s="50">
        <v>175</v>
      </c>
    </row>
    <row r="14" spans="2:4" ht="20" customHeight="1">
      <c r="B14" s="183"/>
      <c r="C14" s="51"/>
      <c r="D14" s="52">
        <f>(D11*D12*D13)</f>
        <v>0</v>
      </c>
    </row>
    <row r="15" spans="2:4" ht="16.5" customHeight="1">
      <c r="B15" s="183"/>
      <c r="C15" s="184" t="s">
        <v>128</v>
      </c>
      <c r="D15" s="184"/>
    </row>
    <row r="16" spans="2:4" ht="20" customHeight="1">
      <c r="B16" s="183"/>
      <c r="C16" s="49" t="s">
        <v>109</v>
      </c>
      <c r="D16" s="49">
        <v>0</v>
      </c>
    </row>
    <row r="17" spans="2:14" ht="20" customHeight="1">
      <c r="B17" s="183"/>
      <c r="C17" s="49" t="s">
        <v>126</v>
      </c>
      <c r="D17" s="49">
        <v>0</v>
      </c>
    </row>
    <row r="18" spans="2:14" ht="20" customHeight="1">
      <c r="B18" s="183"/>
      <c r="C18" s="49" t="s">
        <v>129</v>
      </c>
      <c r="D18" s="50">
        <v>125</v>
      </c>
    </row>
    <row r="19" spans="2:14" ht="20" customHeight="1">
      <c r="B19" s="183"/>
      <c r="C19" s="51"/>
      <c r="D19" s="52">
        <f>(D16*D17*D18)</f>
        <v>0</v>
      </c>
    </row>
    <row r="20" spans="2:14" ht="4.5" customHeight="1">
      <c r="B20" s="183"/>
      <c r="C20" s="198"/>
      <c r="D20" s="199"/>
    </row>
    <row r="21" spans="2:14" ht="20" customHeight="1">
      <c r="B21" s="183"/>
      <c r="C21" s="49" t="s">
        <v>109</v>
      </c>
      <c r="D21" s="49">
        <v>0</v>
      </c>
    </row>
    <row r="22" spans="2:14" ht="20" customHeight="1">
      <c r="B22" s="183"/>
      <c r="C22" s="49" t="s">
        <v>127</v>
      </c>
      <c r="D22" s="49">
        <v>0</v>
      </c>
    </row>
    <row r="23" spans="2:14" ht="20" customHeight="1">
      <c r="B23" s="183"/>
      <c r="C23" s="49" t="s">
        <v>130</v>
      </c>
      <c r="D23" s="59">
        <v>87.5</v>
      </c>
    </row>
    <row r="24" spans="2:14" ht="20" customHeight="1">
      <c r="B24" s="183"/>
      <c r="C24" s="51"/>
      <c r="D24" s="52">
        <f>(D21*D22*D23)</f>
        <v>0</v>
      </c>
    </row>
    <row r="25" spans="2:14" ht="20" customHeight="1">
      <c r="B25" s="183"/>
      <c r="C25" s="51" t="s">
        <v>131</v>
      </c>
      <c r="D25" s="52">
        <f>D9+D14+D19+D24</f>
        <v>0</v>
      </c>
    </row>
    <row r="26" spans="2:14" ht="14.25" customHeight="1">
      <c r="B26" s="181"/>
      <c r="C26" s="181"/>
      <c r="D26" s="182"/>
    </row>
    <row r="27" spans="2:14">
      <c r="B27" s="183" t="s">
        <v>141</v>
      </c>
      <c r="C27" s="179" t="s">
        <v>172</v>
      </c>
      <c r="D27" s="179"/>
    </row>
    <row r="28" spans="2:14" ht="16.5" customHeight="1">
      <c r="B28" s="183"/>
      <c r="C28" s="184" t="s">
        <v>125</v>
      </c>
      <c r="D28" s="184"/>
    </row>
    <row r="29" spans="2:14" ht="20" customHeight="1">
      <c r="B29" s="183"/>
      <c r="C29" s="49" t="s">
        <v>108</v>
      </c>
      <c r="D29" s="49">
        <v>0</v>
      </c>
      <c r="N29" s="60"/>
    </row>
    <row r="30" spans="2:14" ht="20" customHeight="1">
      <c r="B30" s="183"/>
      <c r="C30" s="49" t="s">
        <v>140</v>
      </c>
      <c r="D30" s="49">
        <v>0</v>
      </c>
    </row>
    <row r="31" spans="2:14" ht="20" customHeight="1">
      <c r="B31" s="183"/>
      <c r="C31" s="49" t="s">
        <v>132</v>
      </c>
      <c r="D31" s="61">
        <v>7</v>
      </c>
    </row>
    <row r="32" spans="2:14" ht="20" customHeight="1">
      <c r="B32" s="183"/>
      <c r="C32" s="49" t="s">
        <v>147</v>
      </c>
      <c r="D32" s="50">
        <v>25</v>
      </c>
    </row>
    <row r="33" spans="2:14" ht="20" customHeight="1">
      <c r="B33" s="183"/>
      <c r="C33" s="51"/>
      <c r="D33" s="52">
        <f>D29*D30*D31*D32</f>
        <v>0</v>
      </c>
    </row>
    <row r="34" spans="2:14" ht="16.5" customHeight="1">
      <c r="B34" s="183"/>
      <c r="C34" s="184" t="s">
        <v>128</v>
      </c>
      <c r="D34" s="184"/>
    </row>
    <row r="35" spans="2:14" ht="4.5" customHeight="1">
      <c r="B35" s="183"/>
      <c r="C35" s="198"/>
      <c r="D35" s="199"/>
    </row>
    <row r="36" spans="2:14" ht="20" customHeight="1">
      <c r="B36" s="183"/>
      <c r="C36" s="49" t="s">
        <v>109</v>
      </c>
      <c r="D36" s="49">
        <v>0</v>
      </c>
      <c r="N36" s="60"/>
    </row>
    <row r="37" spans="2:14" ht="20" customHeight="1">
      <c r="B37" s="183"/>
      <c r="C37" s="49" t="s">
        <v>140</v>
      </c>
      <c r="D37" s="49">
        <v>0</v>
      </c>
    </row>
    <row r="38" spans="2:14" ht="20" customHeight="1">
      <c r="B38" s="183"/>
      <c r="C38" s="49" t="s">
        <v>133</v>
      </c>
      <c r="D38" s="61">
        <v>3.5</v>
      </c>
    </row>
    <row r="39" spans="2:14" ht="20" customHeight="1">
      <c r="B39" s="183"/>
      <c r="C39" s="49" t="s">
        <v>147</v>
      </c>
      <c r="D39" s="50">
        <v>25</v>
      </c>
    </row>
    <row r="40" spans="2:14" ht="20" customHeight="1">
      <c r="B40" s="183"/>
      <c r="C40" s="51"/>
      <c r="D40" s="52">
        <f>D36*D37*D38*D39</f>
        <v>0</v>
      </c>
    </row>
    <row r="41" spans="2:14" ht="20" customHeight="1">
      <c r="B41" s="183"/>
      <c r="C41" s="51" t="s">
        <v>134</v>
      </c>
      <c r="D41" s="52">
        <f>D33+D40</f>
        <v>0</v>
      </c>
    </row>
    <row r="42" spans="2:14" ht="8" customHeight="1">
      <c r="C42" s="53"/>
      <c r="D42" s="53"/>
    </row>
    <row r="43" spans="2:14" ht="20" customHeight="1">
      <c r="C43" s="51" t="s">
        <v>98</v>
      </c>
      <c r="D43" s="54">
        <f>D25+D41</f>
        <v>0</v>
      </c>
    </row>
    <row r="44" spans="2:14">
      <c r="C44" s="185" t="s">
        <v>99</v>
      </c>
      <c r="D44" s="185"/>
    </row>
    <row r="45" spans="2:14">
      <c r="C45" s="179" t="s">
        <v>173</v>
      </c>
      <c r="D45" s="179"/>
    </row>
    <row r="46" spans="2:14" ht="20" customHeight="1">
      <c r="C46" s="55" t="s">
        <v>100</v>
      </c>
      <c r="D46" s="54">
        <f>(D43)*0.0765</f>
        <v>0</v>
      </c>
    </row>
    <row r="47" spans="2:14" ht="8" customHeight="1">
      <c r="C47" s="180"/>
      <c r="D47" s="180"/>
    </row>
    <row r="48" spans="2:14">
      <c r="C48" s="179" t="s">
        <v>174</v>
      </c>
      <c r="D48" s="179"/>
    </row>
    <row r="49" spans="3:4" ht="20" customHeight="1">
      <c r="C49" s="55" t="s">
        <v>101</v>
      </c>
      <c r="D49" s="54">
        <f>(D43)*0.0227</f>
        <v>0</v>
      </c>
    </row>
    <row r="50" spans="3:4" ht="8" customHeight="1">
      <c r="C50" s="180"/>
      <c r="D50" s="180"/>
    </row>
    <row r="51" spans="3:4" ht="16">
      <c r="C51" s="56" t="s">
        <v>98</v>
      </c>
      <c r="D51" s="57">
        <f>D43+D46+D49</f>
        <v>0</v>
      </c>
    </row>
  </sheetData>
  <sheetProtection password="DCD3" sheet="1" objects="1" scenarios="1" selectLockedCells="1"/>
  <mergeCells count="20">
    <mergeCell ref="C1:D1"/>
    <mergeCell ref="C2:D2"/>
    <mergeCell ref="C3:D3"/>
    <mergeCell ref="B4:B25"/>
    <mergeCell ref="C4:D4"/>
    <mergeCell ref="C5:D5"/>
    <mergeCell ref="C10:D10"/>
    <mergeCell ref="C15:D15"/>
    <mergeCell ref="C20:D20"/>
    <mergeCell ref="C48:D48"/>
    <mergeCell ref="C50:D50"/>
    <mergeCell ref="B26:D26"/>
    <mergeCell ref="B27:B41"/>
    <mergeCell ref="C27:D27"/>
    <mergeCell ref="C28:D28"/>
    <mergeCell ref="C44:D44"/>
    <mergeCell ref="C34:D34"/>
    <mergeCell ref="C35:D35"/>
    <mergeCell ref="C45:D45"/>
    <mergeCell ref="C47:D47"/>
  </mergeCells>
  <pageMargins left="0.5" right="0.5" top="0.25" bottom="0" header="0.05" footer="0.05"/>
  <pageSetup scale="87" fitToWidth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B1:M51"/>
  <sheetViews>
    <sheetView workbookViewId="0">
      <selection activeCell="C6" sqref="C6"/>
    </sheetView>
  </sheetViews>
  <sheetFormatPr baseColWidth="10" defaultColWidth="8.83203125" defaultRowHeight="13" x14ac:dyDescent="0"/>
  <cols>
    <col min="1" max="1" width="9.1640625" style="24" customWidth="1"/>
    <col min="2" max="2" width="53.1640625" style="24" customWidth="1"/>
    <col min="3" max="3" width="12.1640625" style="24" customWidth="1"/>
    <col min="4" max="16384" width="8.83203125" style="24"/>
  </cols>
  <sheetData>
    <row r="1" spans="2:13" ht="19">
      <c r="B1" s="193" t="s">
        <v>87</v>
      </c>
      <c r="C1" s="193"/>
    </row>
    <row r="2" spans="2:13" ht="19">
      <c r="B2" s="193" t="s">
        <v>138</v>
      </c>
      <c r="C2" s="193"/>
    </row>
    <row r="3" spans="2:13" ht="16">
      <c r="B3" s="48"/>
    </row>
    <row r="4" spans="2:13" ht="20" customHeight="1">
      <c r="B4" s="194" t="s">
        <v>144</v>
      </c>
      <c r="C4" s="194"/>
    </row>
    <row r="5" spans="2:13" ht="20" customHeight="1">
      <c r="B5" s="179" t="s">
        <v>178</v>
      </c>
      <c r="C5" s="179"/>
    </row>
    <row r="6" spans="2:13" ht="20" customHeight="1">
      <c r="B6" s="49" t="s">
        <v>110</v>
      </c>
      <c r="C6" s="49">
        <v>0</v>
      </c>
    </row>
    <row r="7" spans="2:13" ht="20" customHeight="1">
      <c r="B7" s="49" t="s">
        <v>111</v>
      </c>
      <c r="C7" s="49">
        <v>0</v>
      </c>
    </row>
    <row r="8" spans="2:13" ht="20" customHeight="1">
      <c r="B8" s="49" t="s">
        <v>112</v>
      </c>
      <c r="C8" s="49">
        <v>0</v>
      </c>
    </row>
    <row r="9" spans="2:13" ht="20" customHeight="1">
      <c r="B9" s="49" t="s">
        <v>113</v>
      </c>
      <c r="C9" s="49">
        <v>0</v>
      </c>
    </row>
    <row r="10" spans="2:13" ht="20" customHeight="1">
      <c r="B10" s="49" t="s">
        <v>114</v>
      </c>
      <c r="C10" s="50">
        <v>50</v>
      </c>
    </row>
    <row r="11" spans="2:13" ht="20" customHeight="1">
      <c r="B11" s="51"/>
      <c r="C11" s="52">
        <f>C6*C7*C8*C9*C10</f>
        <v>0</v>
      </c>
    </row>
    <row r="12" spans="2:13" ht="8" customHeight="1">
      <c r="B12" s="180"/>
      <c r="C12" s="180"/>
    </row>
    <row r="13" spans="2:13" ht="20" customHeight="1">
      <c r="B13" s="49" t="s">
        <v>115</v>
      </c>
      <c r="C13" s="49">
        <v>0</v>
      </c>
      <c r="M13" s="60"/>
    </row>
    <row r="14" spans="2:13" ht="20" customHeight="1">
      <c r="B14" s="49" t="s">
        <v>111</v>
      </c>
      <c r="C14" s="49">
        <v>0</v>
      </c>
    </row>
    <row r="15" spans="2:13" ht="20" customHeight="1">
      <c r="B15" s="49" t="s">
        <v>112</v>
      </c>
      <c r="C15" s="49">
        <v>0</v>
      </c>
    </row>
    <row r="16" spans="2:13" ht="20" customHeight="1">
      <c r="B16" s="49" t="s">
        <v>113</v>
      </c>
      <c r="C16" s="49">
        <v>0</v>
      </c>
    </row>
    <row r="17" spans="2:13" ht="20" customHeight="1">
      <c r="B17" s="49" t="s">
        <v>114</v>
      </c>
      <c r="C17" s="50">
        <v>25</v>
      </c>
    </row>
    <row r="18" spans="2:13" ht="20" customHeight="1">
      <c r="B18" s="51"/>
      <c r="C18" s="52">
        <f>C13*C14*C15*C16*C17</f>
        <v>0</v>
      </c>
    </row>
    <row r="19" spans="2:13" ht="20" customHeight="1">
      <c r="B19" s="51" t="s">
        <v>145</v>
      </c>
      <c r="C19" s="52">
        <f>C11+C18</f>
        <v>0</v>
      </c>
    </row>
    <row r="20" spans="2:13" ht="8" customHeight="1">
      <c r="B20" s="180"/>
      <c r="C20" s="180"/>
    </row>
    <row r="21" spans="2:13" ht="20" customHeight="1">
      <c r="B21" s="194" t="s">
        <v>116</v>
      </c>
      <c r="C21" s="194"/>
    </row>
    <row r="22" spans="2:13" ht="20" customHeight="1">
      <c r="B22" s="179" t="s">
        <v>179</v>
      </c>
      <c r="C22" s="179"/>
      <c r="M22" s="60"/>
    </row>
    <row r="23" spans="2:13" ht="20" customHeight="1">
      <c r="B23" s="185" t="s">
        <v>107</v>
      </c>
      <c r="C23" s="185"/>
    </row>
    <row r="24" spans="2:13" ht="20" customHeight="1">
      <c r="B24" s="49" t="s">
        <v>108</v>
      </c>
      <c r="C24" s="49">
        <v>0</v>
      </c>
    </row>
    <row r="25" spans="2:13" ht="20" customHeight="1">
      <c r="B25" s="49" t="s">
        <v>117</v>
      </c>
      <c r="C25" s="49">
        <v>0</v>
      </c>
    </row>
    <row r="26" spans="2:13" ht="20" customHeight="1">
      <c r="B26" s="49" t="s">
        <v>118</v>
      </c>
      <c r="C26" s="49">
        <v>0</v>
      </c>
    </row>
    <row r="27" spans="2:13" ht="20" customHeight="1">
      <c r="B27" s="49" t="s">
        <v>119</v>
      </c>
      <c r="C27" s="50">
        <v>175</v>
      </c>
    </row>
    <row r="28" spans="2:13">
      <c r="B28" s="49" t="s">
        <v>120</v>
      </c>
      <c r="C28" s="50">
        <v>250</v>
      </c>
    </row>
    <row r="29" spans="2:13">
      <c r="B29" s="51" t="s">
        <v>142</v>
      </c>
      <c r="C29" s="52">
        <f>(C24*C25*C27)+(C24*C26*C28)</f>
        <v>0</v>
      </c>
    </row>
    <row r="30" spans="2:13" ht="8" customHeight="1">
      <c r="B30" s="180"/>
      <c r="C30" s="180"/>
    </row>
    <row r="31" spans="2:13" ht="20" customHeight="1">
      <c r="B31" s="49" t="s">
        <v>108</v>
      </c>
      <c r="C31" s="49">
        <v>0</v>
      </c>
    </row>
    <row r="32" spans="2:13" ht="20" customHeight="1">
      <c r="B32" s="49" t="s">
        <v>140</v>
      </c>
      <c r="C32" s="49">
        <v>0</v>
      </c>
    </row>
    <row r="33" spans="2:3" ht="20" customHeight="1">
      <c r="B33" s="61" t="s">
        <v>132</v>
      </c>
      <c r="C33" s="61">
        <v>7</v>
      </c>
    </row>
    <row r="34" spans="2:3">
      <c r="B34" s="61" t="s">
        <v>146</v>
      </c>
      <c r="C34" s="50">
        <v>25</v>
      </c>
    </row>
    <row r="35" spans="2:3">
      <c r="B35" s="62" t="s">
        <v>143</v>
      </c>
      <c r="C35" s="52">
        <f>C31*C32*C33*C34</f>
        <v>0</v>
      </c>
    </row>
    <row r="36" spans="2:3" ht="14.25" customHeight="1">
      <c r="B36" s="185" t="s">
        <v>99</v>
      </c>
      <c r="C36" s="185"/>
    </row>
    <row r="37" spans="2:3" ht="20" customHeight="1">
      <c r="B37" s="179" t="s">
        <v>180</v>
      </c>
      <c r="C37" s="179"/>
    </row>
    <row r="38" spans="2:3" ht="20" customHeight="1">
      <c r="B38" s="55" t="s">
        <v>100</v>
      </c>
      <c r="C38" s="54">
        <f>(C19+C29+C35)*0.0765</f>
        <v>0</v>
      </c>
    </row>
    <row r="39" spans="2:3" ht="8" customHeight="1">
      <c r="B39" s="180"/>
      <c r="C39" s="180"/>
    </row>
    <row r="40" spans="2:3" ht="20" customHeight="1">
      <c r="B40" s="179" t="s">
        <v>181</v>
      </c>
      <c r="C40" s="179"/>
    </row>
    <row r="41" spans="2:3" ht="20" customHeight="1">
      <c r="B41" s="55" t="s">
        <v>101</v>
      </c>
      <c r="C41" s="54">
        <f>(C29+C35)*0.0227</f>
        <v>0</v>
      </c>
    </row>
    <row r="42" spans="2:3" ht="8" customHeight="1">
      <c r="B42" s="180"/>
      <c r="C42" s="180"/>
    </row>
    <row r="43" spans="2:3" ht="16.5" customHeight="1">
      <c r="B43" s="192" t="s">
        <v>182</v>
      </c>
      <c r="C43" s="192"/>
    </row>
    <row r="44" spans="2:3" ht="16.5" customHeight="1">
      <c r="B44" s="61" t="s">
        <v>121</v>
      </c>
      <c r="C44" s="49">
        <v>0</v>
      </c>
    </row>
    <row r="45" spans="2:3" ht="16.5" customHeight="1">
      <c r="B45" s="61" t="s">
        <v>111</v>
      </c>
      <c r="C45" s="49">
        <v>0</v>
      </c>
    </row>
    <row r="46" spans="2:3" ht="16.5" customHeight="1">
      <c r="B46" s="61" t="s">
        <v>112</v>
      </c>
      <c r="C46" s="49">
        <v>0</v>
      </c>
    </row>
    <row r="47" spans="2:3" ht="16.5" customHeight="1">
      <c r="B47" s="61" t="s">
        <v>113</v>
      </c>
      <c r="C47" s="49">
        <v>0</v>
      </c>
    </row>
    <row r="48" spans="2:3" ht="16.5" customHeight="1">
      <c r="B48" s="61" t="s">
        <v>122</v>
      </c>
      <c r="C48" s="50">
        <v>80</v>
      </c>
    </row>
    <row r="49" spans="2:3" ht="20" customHeight="1">
      <c r="B49" s="62" t="s">
        <v>93</v>
      </c>
      <c r="C49" s="52">
        <f>C44*C45*C46*C47*C48</f>
        <v>0</v>
      </c>
    </row>
    <row r="50" spans="2:3" ht="8" customHeight="1">
      <c r="B50" s="53"/>
      <c r="C50" s="53"/>
    </row>
    <row r="51" spans="2:3" ht="16">
      <c r="B51" s="56" t="s">
        <v>98</v>
      </c>
      <c r="C51" s="57">
        <f>C19+C29+C38+C41+C49</f>
        <v>0</v>
      </c>
    </row>
  </sheetData>
  <sheetProtection password="DCD3" sheet="1" objects="1" scenarios="1" selectLockedCells="1"/>
  <mergeCells count="16">
    <mergeCell ref="B1:C1"/>
    <mergeCell ref="B2:C2"/>
    <mergeCell ref="B4:C4"/>
    <mergeCell ref="B5:C5"/>
    <mergeCell ref="B12:C12"/>
    <mergeCell ref="B20:C20"/>
    <mergeCell ref="B40:C40"/>
    <mergeCell ref="B42:C42"/>
    <mergeCell ref="B43:C43"/>
    <mergeCell ref="B21:C21"/>
    <mergeCell ref="B22:C22"/>
    <mergeCell ref="B23:C23"/>
    <mergeCell ref="B36:C36"/>
    <mergeCell ref="B37:C37"/>
    <mergeCell ref="B39:C39"/>
    <mergeCell ref="B30:C30"/>
  </mergeCells>
  <printOptions horizontalCentered="1"/>
  <pageMargins left="0.5" right="0.5" top="0.5" bottom="0.5" header="0.3" footer="0.3"/>
  <pageSetup scale="8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  <pageSetUpPr fitToPage="1"/>
  </sheetPr>
  <dimension ref="A1:A25"/>
  <sheetViews>
    <sheetView workbookViewId="0"/>
  </sheetViews>
  <sheetFormatPr baseColWidth="10" defaultColWidth="8.83203125" defaultRowHeight="15" x14ac:dyDescent="0"/>
  <cols>
    <col min="1" max="1" width="127.1640625" style="3" customWidth="1"/>
    <col min="2" max="16384" width="8.83203125" style="3"/>
  </cols>
  <sheetData>
    <row r="1" spans="1:1">
      <c r="A1" s="7"/>
    </row>
    <row r="2" spans="1:1" ht="19">
      <c r="A2" s="42" t="s">
        <v>148</v>
      </c>
    </row>
    <row r="3" spans="1:1" ht="17">
      <c r="A3" s="43"/>
    </row>
    <row r="4" spans="1:1" ht="17">
      <c r="A4" s="65" t="s">
        <v>135</v>
      </c>
    </row>
    <row r="5" spans="1:1" ht="17">
      <c r="A5" s="44" t="s">
        <v>84</v>
      </c>
    </row>
    <row r="6" spans="1:1" ht="17">
      <c r="A6" s="44" t="s">
        <v>76</v>
      </c>
    </row>
    <row r="7" spans="1:1" ht="17">
      <c r="A7" s="44" t="s">
        <v>77</v>
      </c>
    </row>
    <row r="8" spans="1:1" ht="17">
      <c r="A8" s="44" t="s">
        <v>85</v>
      </c>
    </row>
    <row r="9" spans="1:1" ht="17">
      <c r="A9" s="44"/>
    </row>
    <row r="10" spans="1:1" ht="17">
      <c r="A10" s="45"/>
    </row>
    <row r="11" spans="1:1" ht="17">
      <c r="A11" s="65" t="s">
        <v>136</v>
      </c>
    </row>
    <row r="12" spans="1:1" ht="17">
      <c r="A12" s="44" t="s">
        <v>214</v>
      </c>
    </row>
    <row r="13" spans="1:1" ht="17">
      <c r="A13" s="44" t="s">
        <v>78</v>
      </c>
    </row>
    <row r="14" spans="1:1" ht="17">
      <c r="A14" s="44" t="s">
        <v>79</v>
      </c>
    </row>
    <row r="15" spans="1:1" ht="17">
      <c r="A15" s="44" t="s">
        <v>80</v>
      </c>
    </row>
    <row r="16" spans="1:1" ht="17">
      <c r="A16" s="44" t="s">
        <v>215</v>
      </c>
    </row>
    <row r="17" spans="1:1" ht="17">
      <c r="A17" s="44" t="s">
        <v>105</v>
      </c>
    </row>
    <row r="18" spans="1:1" ht="17">
      <c r="A18" s="44"/>
    </row>
    <row r="19" spans="1:1">
      <c r="A19" s="7"/>
    </row>
    <row r="20" spans="1:1" ht="17">
      <c r="A20" s="65" t="s">
        <v>103</v>
      </c>
    </row>
    <row r="21" spans="1:1" ht="17">
      <c r="A21" s="44" t="s">
        <v>102</v>
      </c>
    </row>
    <row r="22" spans="1:1" ht="17">
      <c r="A22" s="44" t="s">
        <v>104</v>
      </c>
    </row>
    <row r="23" spans="1:1" ht="17">
      <c r="A23" s="44" t="s">
        <v>79</v>
      </c>
    </row>
    <row r="24" spans="1:1" ht="17">
      <c r="A24" s="44" t="s">
        <v>80</v>
      </c>
    </row>
    <row r="25" spans="1:1" ht="17">
      <c r="A25" s="44" t="s">
        <v>86</v>
      </c>
    </row>
  </sheetData>
  <sheetProtection selectLockedCells="1"/>
  <pageMargins left="0.75" right="0.25" top="1" bottom="0.25" header="0.25" footer="0.1"/>
  <pageSetup scale="97" fitToHeight="0" orientation="portrait"/>
  <headerFooter alignWithMargins="0">
    <oddHeader>&amp;C&amp;"Arial Narrow,Bold"&amp;12PRINCE GEORGE'S COUNTY PUBLIC SCHOOLS&amp;14
TITLE I OFFICE
&amp;12INSTRUCTIONS FOR STAFFING &amp; BUDGET WORKBOOK</oddHeader>
    <oddFooter>&amp;L&amp;"Arial Narrow,Bold"&amp;9Prepared by Title I Office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Title I Budget Worksheet</vt:lpstr>
      <vt:lpstr>STAFFING</vt:lpstr>
      <vt:lpstr>Parent Engagement Stipends</vt:lpstr>
      <vt:lpstr>Extended Learning</vt:lpstr>
      <vt:lpstr>Substitute Teachers</vt:lpstr>
      <vt:lpstr>Prof Dev Stipends</vt:lpstr>
      <vt:lpstr>Summer School &amp; PD</vt:lpstr>
      <vt:lpstr>Instructions</vt:lpstr>
    </vt:vector>
  </TitlesOfParts>
  <Company>PGCPS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Leslie.IngramJohnson</dc:creator>
  <cp:lastModifiedBy>Leslie</cp:lastModifiedBy>
  <cp:lastPrinted>2018-01-30T10:36:23Z</cp:lastPrinted>
  <dcterms:created xsi:type="dcterms:W3CDTF">2009-11-11T05:36:27Z</dcterms:created>
  <dcterms:modified xsi:type="dcterms:W3CDTF">2018-02-08T13:22:45Z</dcterms:modified>
</cp:coreProperties>
</file>